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C:\Users\amy kingston\Downloads\"/>
    </mc:Choice>
  </mc:AlternateContent>
  <xr:revisionPtr revIDLastSave="0" documentId="8_{8F7712EA-886E-44DB-9E0B-228E114E8CB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5" yWindow="0" windowWidth="26010" windowHeight="2098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 i="5" l="1"/>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X13" i="5"/>
  <c r="V14" i="5"/>
  <c r="X14" i="5"/>
  <c r="V15" i="5"/>
  <c r="X15" i="5"/>
  <c r="V16" i="5"/>
  <c r="X16" i="5"/>
  <c r="V17" i="5"/>
  <c r="X17" i="5"/>
  <c r="V18" i="5"/>
  <c r="X18" i="5"/>
  <c r="V19" i="5"/>
  <c r="V20" i="5"/>
  <c r="X20" i="5"/>
  <c r="V21" i="5"/>
  <c r="X21" i="5"/>
  <c r="V22" i="5"/>
  <c r="E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s="1"/>
  <c r="B62" i="6"/>
  <c r="G62" i="6"/>
  <c r="B60" i="6"/>
  <c r="G60" i="6" s="1"/>
  <c r="B59" i="6"/>
  <c r="G59" i="6" s="1"/>
  <c r="B58" i="6"/>
  <c r="G58" i="6"/>
  <c r="B57" i="6"/>
  <c r="G57" i="6" s="1"/>
  <c r="B56" i="6"/>
  <c r="G56" i="6" s="1"/>
  <c r="B55" i="6"/>
  <c r="G55" i="6"/>
  <c r="B54" i="6"/>
  <c r="G54" i="6" s="1"/>
  <c r="B17" i="6"/>
  <c r="B16" i="6"/>
  <c r="B15" i="6"/>
  <c r="B14" i="6"/>
  <c r="G14" i="6"/>
  <c r="H14" i="6" s="1"/>
  <c r="D14" i="6" s="1"/>
  <c r="H13" i="6"/>
  <c r="B12" i="6"/>
  <c r="G12" i="6" s="1"/>
  <c r="H12" i="6" s="1"/>
  <c r="D12" i="6" s="1"/>
  <c r="B11" i="6"/>
  <c r="G11" i="6"/>
  <c r="H11" i="6" s="1"/>
  <c r="D11" i="6" s="1"/>
  <c r="B8" i="6"/>
  <c r="G8" i="6" s="1"/>
  <c r="H8" i="6" s="1"/>
  <c r="D8" i="6" s="1"/>
  <c r="B7" i="6"/>
  <c r="G7" i="6" s="1"/>
  <c r="H7" i="6" s="1"/>
  <c r="D7" i="6" s="1"/>
  <c r="B6" i="6"/>
  <c r="G6" i="6"/>
  <c r="B5" i="6"/>
  <c r="F6" i="6"/>
  <c r="H6" i="6" s="1"/>
  <c r="B4" i="6"/>
  <c r="G4" i="6"/>
  <c r="H4" i="6" s="1"/>
  <c r="D4" i="6" s="1"/>
  <c r="S2492" i="5"/>
  <c r="B90" i="4"/>
  <c r="H67" i="4"/>
  <c r="P47" i="4"/>
  <c r="P46" i="4"/>
  <c r="B46" i="4" s="1"/>
  <c r="A31" i="6" s="1"/>
  <c r="P45" i="4"/>
  <c r="P44" i="4"/>
  <c r="P43" i="4"/>
  <c r="Q43" i="4" s="1"/>
  <c r="P41" i="4"/>
  <c r="B41" i="4" s="1"/>
  <c r="A27" i="6" s="1"/>
  <c r="P40" i="4"/>
  <c r="B40" i="4" s="1"/>
  <c r="P39" i="4"/>
  <c r="P38" i="4"/>
  <c r="P37" i="4"/>
  <c r="Q37" i="4" s="1"/>
  <c r="B49" i="4" s="1"/>
  <c r="A33" i="6" s="1"/>
  <c r="P35" i="4"/>
  <c r="P34" i="4"/>
  <c r="P33" i="4"/>
  <c r="P32" i="4"/>
  <c r="P31" i="4"/>
  <c r="Q31" i="4" s="1"/>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5" i="6"/>
  <c r="H5" i="6" s="1"/>
  <c r="D5" i="6" s="1"/>
  <c r="G17" i="6"/>
  <c r="H17" i="6" s="1"/>
  <c r="D17" i="6" s="1"/>
  <c r="G15" i="6"/>
  <c r="H15" i="6" s="1"/>
  <c r="B20" i="6"/>
  <c r="F25" i="6" s="1"/>
  <c r="F30" i="6" s="1"/>
  <c r="B21" i="6"/>
  <c r="G16" i="6"/>
  <c r="H16" i="6" s="1"/>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74"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s="1"/>
  <c r="B31" i="6"/>
  <c r="G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s="1"/>
  <c r="B42" i="6"/>
  <c r="G42" i="6" s="1"/>
  <c r="B40" i="6"/>
  <c r="G40" i="6" s="1"/>
  <c r="B50" i="6"/>
  <c r="G50" i="6" s="1"/>
  <c r="B25" i="6"/>
  <c r="G25" i="6" s="1"/>
  <c r="B35" i="6"/>
  <c r="G35" i="6" s="1"/>
  <c r="B39" i="6"/>
  <c r="G39" i="6" s="1"/>
  <c r="F24" i="6"/>
  <c r="B44" i="6"/>
  <c r="G44" i="6" s="1"/>
  <c r="H44" i="6" s="1"/>
  <c r="D44" i="6" s="1"/>
  <c r="G32" i="6"/>
  <c r="B49" i="6"/>
  <c r="G49" i="6" s="1"/>
  <c r="B34" i="6"/>
  <c r="G34" i="6" s="1"/>
  <c r="B29" i="6"/>
  <c r="G29" i="6" s="1"/>
  <c r="B24" i="6"/>
  <c r="G24" i="6" s="1"/>
  <c r="G19" i="6"/>
  <c r="H19" i="6" s="1"/>
  <c r="D19" i="6" s="1"/>
  <c r="G22" i="6"/>
  <c r="H22" i="6" s="1"/>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36" i="6"/>
  <c r="G36" i="6" s="1"/>
  <c r="G20" i="6"/>
  <c r="H20" i="6" s="1"/>
  <c r="D20" i="6" s="1"/>
  <c r="B45" i="6"/>
  <c r="G45" i="6" s="1"/>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41" i="6"/>
  <c r="F36"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F52" i="6"/>
  <c r="F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984" i="5"/>
  <c r="F984" i="5"/>
  <c r="R984" i="5"/>
  <c r="J984" i="5"/>
  <c r="I984" i="5"/>
  <c r="F44" i="6"/>
  <c r="F39" i="6"/>
  <c r="F29" i="6"/>
  <c r="K65" i="6"/>
  <c r="D22" i="6"/>
  <c r="I27" i="5"/>
  <c r="E27" i="5"/>
  <c r="X27" i="5" s="1"/>
  <c r="F43" i="5"/>
  <c r="E43" i="5"/>
  <c r="X43" i="5" s="1"/>
  <c r="H87" i="5"/>
  <c r="E87" i="5"/>
  <c r="X87" i="5" s="1"/>
  <c r="F103" i="5"/>
  <c r="E103" i="5"/>
  <c r="X103" i="5" s="1"/>
  <c r="I175" i="5"/>
  <c r="E175" i="5"/>
  <c r="X175" i="5" s="1"/>
  <c r="X19" i="5"/>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G209" i="5"/>
  <c r="R379" i="5"/>
  <c r="E379" i="5"/>
  <c r="X379" i="5" s="1"/>
  <c r="H423" i="5"/>
  <c r="E423" i="5"/>
  <c r="X423" i="5" s="1"/>
  <c r="X72"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R20"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7" i="5"/>
  <c r="AB7" i="5"/>
  <c r="AB8" i="5"/>
  <c r="AB9" i="5"/>
  <c r="AB10" i="5"/>
  <c r="AB11" i="5"/>
  <c r="AB12" i="5"/>
  <c r="AB13" i="5"/>
  <c r="AB14" i="5"/>
  <c r="AB15" i="5"/>
  <c r="AB16" i="5"/>
  <c r="AB17" i="5"/>
  <c r="AB18" i="5"/>
  <c r="AB22" i="5"/>
  <c r="G66" i="6" s="1"/>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3" i="5"/>
  <c r="R14" i="5"/>
  <c r="R15" i="5"/>
  <c r="R16" i="5"/>
  <c r="R17" i="5"/>
  <c r="R18" i="5"/>
  <c r="R19"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D6" i="6"/>
  <c r="A25" i="6"/>
  <c r="B51" i="4"/>
  <c r="A35" i="6" s="1"/>
  <c r="A17" i="6"/>
  <c r="D61" i="4"/>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T5" i="5"/>
  <c r="S13" i="5"/>
  <c r="S21" i="5"/>
  <c r="T7" i="5"/>
  <c r="S11" i="5"/>
  <c r="S17" i="5"/>
  <c r="S15" i="5"/>
  <c r="S16" i="5"/>
  <c r="S14" i="5"/>
  <c r="S6" i="5"/>
  <c r="G64" i="6" a="1"/>
  <c r="S10" i="5"/>
  <c r="S8" i="5"/>
  <c r="S12" i="5"/>
  <c r="S20" i="5"/>
  <c r="S19" i="5"/>
  <c r="S18" i="5"/>
  <c r="S9" i="5"/>
  <c r="B50" i="4" l="1"/>
  <c r="A34" i="6" s="1"/>
  <c r="D55" i="4"/>
  <c r="D67" i="4"/>
  <c r="D31" i="4"/>
  <c r="X22" i="5"/>
  <c r="G69" i="6" a="1"/>
  <c r="G69" i="6" s="1"/>
  <c r="H69" i="6" s="1"/>
  <c r="G65" i="6"/>
  <c r="D49" i="4"/>
  <c r="D74" i="4"/>
  <c r="D43" i="4"/>
  <c r="G67" i="6"/>
  <c r="G68" i="6"/>
  <c r="B63" i="4"/>
  <c r="A45" i="6" s="1"/>
  <c r="B33" i="4"/>
  <c r="A20" i="6" s="1"/>
  <c r="H52" i="6"/>
  <c r="D52" i="6" s="1"/>
  <c r="H39" i="6"/>
  <c r="C39" i="6" s="1"/>
  <c r="H37" i="6"/>
  <c r="D37" i="6" s="1"/>
  <c r="H29" i="6"/>
  <c r="D29" i="6" s="1"/>
  <c r="B69" i="4"/>
  <c r="A50" i="6" s="1"/>
  <c r="B51" i="6"/>
  <c r="G51" i="6" s="1"/>
  <c r="B26" i="6"/>
  <c r="G26" i="6" s="1"/>
  <c r="H26" i="6" s="1"/>
  <c r="D26" i="6" s="1"/>
  <c r="B41" i="6"/>
  <c r="G41" i="6" s="1"/>
  <c r="H41" i="6" s="1"/>
  <c r="G21" i="6"/>
  <c r="H21" i="6" s="1"/>
  <c r="D21" i="6" s="1"/>
  <c r="B32" i="4"/>
  <c r="A19" i="6" s="1"/>
  <c r="F51" i="6"/>
  <c r="F67" i="6"/>
  <c r="F31" i="6"/>
  <c r="H31" i="6"/>
  <c r="D31" i="6" s="1"/>
  <c r="B67" i="4"/>
  <c r="A48" i="6" s="1"/>
  <c r="H30" i="6"/>
  <c r="D30" i="6" s="1"/>
  <c r="C52" i="6"/>
  <c r="K66" i="6"/>
  <c r="H36" i="6"/>
  <c r="D36" i="6" s="1"/>
  <c r="F54" i="6"/>
  <c r="H24" i="6"/>
  <c r="D24" i="6" s="1"/>
  <c r="F65" i="6"/>
  <c r="F49" i="6"/>
  <c r="H49" i="6" s="1"/>
  <c r="D49" i="6" s="1"/>
  <c r="F34" i="6"/>
  <c r="H34" i="6" s="1"/>
  <c r="D34" i="6" s="1"/>
  <c r="B89" i="4"/>
  <c r="A63" i="6" s="1"/>
  <c r="B43" i="4"/>
  <c r="A28" i="6" s="1"/>
  <c r="B37" i="4"/>
  <c r="A23" i="6" s="1"/>
  <c r="B83" i="4"/>
  <c r="A59" i="6" s="1"/>
  <c r="B79" i="4"/>
  <c r="A57" i="6" s="1"/>
  <c r="B77" i="4"/>
  <c r="A55" i="6" s="1"/>
  <c r="B31" i="4"/>
  <c r="A18" i="6" s="1"/>
  <c r="B87" i="4"/>
  <c r="A62" i="6" s="1"/>
  <c r="B85" i="4"/>
  <c r="A60" i="6" s="1"/>
  <c r="B55" i="4"/>
  <c r="A38" i="6" s="1"/>
  <c r="B75" i="4"/>
  <c r="A54" i="6" s="1"/>
  <c r="B81" i="4"/>
  <c r="A58" i="6" s="1"/>
  <c r="D39" i="6"/>
  <c r="F40" i="6"/>
  <c r="H40" i="6" s="1"/>
  <c r="D40" i="6" s="1"/>
  <c r="H46" i="6"/>
  <c r="D46" i="6" s="1"/>
  <c r="F66" i="6"/>
  <c r="H66" i="6" s="1"/>
  <c r="F50" i="6"/>
  <c r="H50" i="6" s="1"/>
  <c r="D50" i="6" s="1"/>
  <c r="F45" i="6"/>
  <c r="H45" i="6" s="1"/>
  <c r="D45" i="6" s="1"/>
  <c r="H25" i="6"/>
  <c r="D25" i="6" s="1"/>
  <c r="F35" i="6"/>
  <c r="H35" i="6" s="1"/>
  <c r="D35" i="6" s="1"/>
  <c r="K67" i="6"/>
  <c r="D16" i="6"/>
  <c r="H27" i="6"/>
  <c r="D27" i="6" s="1"/>
  <c r="F68" i="6"/>
  <c r="F32" i="6"/>
  <c r="H32" i="6" s="1"/>
  <c r="D32" i="6" s="1"/>
  <c r="F42" i="6"/>
  <c r="H42" i="6" s="1"/>
  <c r="D42" i="6" s="1"/>
  <c r="F47" i="6"/>
  <c r="H47" i="6" s="1"/>
  <c r="D47" i="6" s="1"/>
  <c r="B70" i="4"/>
  <c r="A51" i="6" s="1"/>
  <c r="B58" i="4"/>
  <c r="A41" i="6" s="1"/>
  <c r="B64" i="4"/>
  <c r="A46" i="6" s="1"/>
  <c r="C25" i="6"/>
  <c r="C36" i="6"/>
  <c r="C32" i="6"/>
  <c r="C17" i="6"/>
  <c r="C22" i="6"/>
  <c r="C19" i="6"/>
  <c r="C16" i="6"/>
  <c r="C30" i="6"/>
  <c r="C15" i="6"/>
  <c r="C26" i="6"/>
  <c r="C14" i="6"/>
  <c r="C29" i="6"/>
  <c r="C21" i="6"/>
  <c r="C20" i="6"/>
  <c r="C37" i="6"/>
  <c r="C44" i="6"/>
  <c r="B62" i="4"/>
  <c r="A44" i="6" s="1"/>
  <c r="B59" i="4"/>
  <c r="A42" i="6" s="1"/>
  <c r="C12" i="6"/>
  <c r="B56" i="4"/>
  <c r="A39" i="6" s="1"/>
  <c r="A16" i="6"/>
  <c r="B52" i="4"/>
  <c r="A36" i="6" s="1"/>
  <c r="A26" i="6"/>
  <c r="G67" i="4"/>
  <c r="G37" i="4"/>
  <c r="B68" i="4"/>
  <c r="A49" i="6" s="1"/>
  <c r="G49" i="4"/>
  <c r="B71" i="4"/>
  <c r="A52" i="6" s="1"/>
  <c r="C7" i="6"/>
  <c r="G61" i="4"/>
  <c r="B65" i="4"/>
  <c r="A47" i="6" s="1"/>
  <c r="C10" i="6"/>
  <c r="C8" i="6"/>
  <c r="G31" i="4"/>
  <c r="B53" i="4"/>
  <c r="A37" i="6" s="1"/>
  <c r="G43" i="4"/>
  <c r="G55" i="4"/>
  <c r="C9" i="6"/>
  <c r="C11" i="6"/>
  <c r="C5" i="6"/>
  <c r="C4" i="6"/>
  <c r="G64" i="6"/>
  <c r="T19" i="5"/>
  <c r="T8" i="5"/>
  <c r="T18" i="5"/>
  <c r="T10" i="5"/>
  <c r="T13" i="5"/>
  <c r="T17" i="5"/>
  <c r="T21" i="5"/>
  <c r="S22" i="5"/>
  <c r="T9" i="5"/>
  <c r="T11" i="5"/>
  <c r="T6" i="5"/>
  <c r="T14" i="5"/>
  <c r="T16" i="5"/>
  <c r="T12" i="5"/>
  <c r="T20" i="5"/>
  <c r="H67" i="6" l="1"/>
  <c r="C67" i="6" s="1"/>
  <c r="H68" i="6"/>
  <c r="D68" i="6" s="1"/>
  <c r="C45" i="6"/>
  <c r="C46" i="6"/>
  <c r="C42" i="6"/>
  <c r="D41" i="6"/>
  <c r="C41" i="6"/>
  <c r="H51" i="6"/>
  <c r="C31" i="6"/>
  <c r="C49" i="6"/>
  <c r="C50" i="6"/>
  <c r="C40" i="6"/>
  <c r="C35" i="6"/>
  <c r="C47" i="6"/>
  <c r="C24" i="6"/>
  <c r="C34" i="6"/>
  <c r="H65" i="6"/>
  <c r="B2" i="6"/>
  <c r="C2" i="6"/>
  <c r="C27" i="6"/>
  <c r="D66" i="6"/>
  <c r="C66" i="6"/>
  <c r="F62" i="6"/>
  <c r="H62" i="6" s="1"/>
  <c r="F59" i="6"/>
  <c r="H59" i="6" s="1"/>
  <c r="F58" i="6"/>
  <c r="H58" i="6" s="1"/>
  <c r="F55" i="6"/>
  <c r="F57" i="6"/>
  <c r="H57" i="6" s="1"/>
  <c r="F63" i="6"/>
  <c r="H63" i="6" s="1"/>
  <c r="F60" i="6"/>
  <c r="H60" i="6" s="1"/>
  <c r="H54" i="6"/>
  <c r="B64" i="6"/>
  <c r="H64" i="6"/>
  <c r="T22" i="5"/>
  <c r="D67" i="6" l="1"/>
  <c r="C68" i="6"/>
  <c r="D51" i="6"/>
  <c r="C51" i="6"/>
  <c r="D63" i="6"/>
  <c r="C63" i="6"/>
  <c r="D57" i="6"/>
  <c r="C57" i="6"/>
  <c r="D58" i="6"/>
  <c r="C58" i="6"/>
  <c r="D59" i="6"/>
  <c r="C59" i="6"/>
  <c r="D54" i="6"/>
  <c r="C54" i="6"/>
  <c r="D60" i="6"/>
  <c r="C60" i="6"/>
  <c r="H55" i="6"/>
  <c r="F56" i="6"/>
  <c r="H56" i="6" s="1"/>
  <c r="D62" i="6"/>
  <c r="C62" i="6"/>
  <c r="D65" i="6"/>
  <c r="C65" i="6"/>
  <c r="D64" i="6"/>
  <c r="C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<sst xmlns="http://schemas.openxmlformats.org/spreadsheetml/2006/main" count="22743" uniqueCount="15918">
  <si>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</si>
  <si>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</si>
  <si>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</si>
  <si>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</si>
  <si>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</si>
  <si>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</si>
  <si>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</si>
  <si>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</si>
  <si>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</si>
  <si>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</si>
  <si>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</si>
  <si>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</si>
  <si>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</si>
  <si>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</si>
  <si>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</si>
  <si>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</si>
  <si>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</si>
  <si>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</si>
  <si>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</si>
  <si>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</si>
  <si>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</si>
  <si>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</si>
  <si>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</si>
  <si>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</si>
  <si>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</si>
  <si>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</si>
  <si>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</si>
  <si>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</si>
  <si>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</si>
  <si>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</si>
  <si>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</si>
  <si>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</si>
  <si>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</si>
  <si>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</si>
  <si>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</si>
  <si>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</si>
  <si>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</si>
  <si>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</si>
  <si>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</si>
  <si>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</si>
  <si>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</si>
  <si>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</si>
  <si>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</si>
  <si>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</si>
  <si>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</si>
  <si>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</si>
  <si>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</si>
  <si>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</si>
  <si>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</si>
  <si>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</si>
  <si>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</si>
  <si>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</si>
  <si>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</si>
  <si>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</si>
  <si>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</si>
  <si>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</si>
  <si>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</si>
  <si>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</si>
  <si>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</si>
  <si>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</si>
  <si>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</si>
  <si>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</si>
  <si>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</si>
  <si>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</si>
  <si>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</si>
  <si>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</si>
  <si>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</si>
  <si>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</si>
  <si>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</si>
  <si>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</si>
  <si>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</si>
  <si>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</si>
  <si>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</si>
  <si>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</si>
  <si>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</si>
  <si>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</si>
  <si>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</si>
  <si>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</si>
  <si>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</si>
  <si>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</si>
  <si>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</si>
  <si>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</si>
  <si>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</si>
  <si>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</si>
  <si>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</si>
  <si>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</si>
  <si>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</si>
  <si>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</si>
  <si>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</si>
  <si>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</si>
  <si>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</si>
  <si>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</si>
  <si>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</si>
  <si>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</si>
  <si>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</si>
  <si>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</si>
  <si>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</si>
  <si>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</si>
  <si>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</si>
  <si>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</si>
  <si>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</si>
  <si>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</si>
  <si>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</si>
  <si>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</si>
  <si>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</si>
  <si>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</si>
  <si>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</si>
  <si>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</si>
  <si>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</si>
  <si>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</si>
  <si>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</si>
  <si>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</si>
  <si>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</si>
  <si>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</si>
  <si>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</si>
  <si>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</si>
  <si>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</si>
  <si>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</si>
  <si>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</si>
  <si>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</si>
  <si>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</si>
  <si>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</si>
  <si>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</si>
  <si>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</si>
  <si>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</si>
  <si>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</si>
  <si>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</si>
  <si>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</si>
  <si>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</si>
  <si>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</si>
  <si>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</si>
  <si>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</si>
  <si>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</si>
  <si>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</si>
  <si>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</si>
  <si>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</si>
  <si>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</si>
  <si>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</si>
  <si>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</si>
  <si>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</si>
  <si>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</si>
  <si>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</si>
  <si>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</si>
  <si>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</si>
  <si>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</si>
  <si>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</si>
  <si>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</si>
  <si>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</si>
  <si>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</si>
  <si>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</si>
  <si>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</si>
  <si>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</si>
  <si>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</si>
  <si>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</si>
  <si>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</si>
  <si>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</si>
  <si>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</si>
  <si>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</si>
  <si>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</si>
  <si>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</si>
  <si>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</si>
  <si>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</si>
  <si>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</si>
  <si>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</si>
  <si>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</si>
  <si>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</si>
  <si>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</si>
  <si>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</si>
  <si>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</si>
  <si>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</si>
  <si>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</si>
  <si>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</si>
  <si>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</si>
  <si>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</si>
  <si>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</si>
  <si>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</si>
  <si>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</si>
  <si>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</si>
  <si>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</si>
  <si>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</si>
  <si>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</si>
  <si>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</si>
  <si>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</si>
  <si>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</si>
  <si>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</si>
  <si>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</si>
  <si>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</si>
  <si>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</si>
  <si>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</si>
  <si>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</si>
  <si>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</si>
  <si>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</si>
  <si>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</si>
  <si>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</si>
  <si>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</si>
  <si>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</si>
  <si>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</si>
  <si>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</si>
  <si>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</si>
  <si>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</si>
  <si>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</si>
  <si>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</si>
  <si>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</si>
  <si>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</si>
  <si>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</si>
  <si>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</si>
  <si>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</si>
  <si>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</si>
  <si>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</si>
  <si>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</si>
  <si>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</si>
  <si>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</si>
  <si>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</si>
  <si>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</si>
  <si>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</si>
  <si>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</si>
  <si>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</si>
  <si>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</si>
  <si>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</si>
  <si>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</si>
  <si>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</si>
  <si>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</si>
  <si>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</si>
  <si>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</si>
  <si>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</si>
  <si>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</si>
  <si>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</si>
  <si>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</si>
  <si>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</si>
  <si>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</si>
  <si>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</si>
  <si>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</si>
  <si>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</si>
  <si>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</si>
  <si>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</si>
  <si>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</si>
  <si>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</si>
  <si>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</si>
  <si>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</si>
  <si>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</si>
  <si>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</si>
  <si>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</si>
  <si>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</si>
  <si>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</si>
  <si>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</si>
  <si>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</si>
  <si>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</si>
  <si>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</si>
  <si>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</si>
  <si>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</si>
  <si>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</si>
  <si>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</si>
  <si>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</si>
  <si>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</si>
  <si>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</si>
  <si>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</si>
  <si>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</si>
  <si>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</si>
  <si>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</si>
  <si>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</si>
  <si>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</si>
  <si>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</si>
  <si>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</si>
  <si>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</si>
  <si>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</si>
  <si>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</si>
  <si>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</si>
  <si>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</si>
  <si>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</si>
  <si>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</si>
  <si>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</si>
  <si>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</si>
  <si>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</si>
  <si>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</si>
  <si>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</si>
  <si>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</si>
  <si>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</si>
  <si>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</si>
  <si>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</si>
  <si>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</si>
  <si>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</si>
  <si>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</si>
  <si>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</si>
  <si>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</si>
  <si>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</si>
  <si>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</si>
  <si>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</si>
  <si>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</si>
  <si>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</si>
  <si>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</si>
  <si>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</si>
  <si>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</si>
  <si>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</si>
  <si>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</si>
  <si>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</si>
  <si>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</si>
  <si>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</si>
  <si>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</si>
  <si>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</si>
  <si>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</si>
  <si>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</si>
  <si>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</si>
  <si>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</si>
  <si>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</si>
  <si>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</si>
  <si>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</si>
  <si>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</si>
  <si>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</si>
  <si>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</si>
  <si>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</si>
  <si>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</si>
  <si>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</si>
  <si>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</si>
  <si>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</si>
  <si>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</si>
  <si>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</si>
  <si>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</si>
  <si>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</si>
  <si>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</si>
  <si>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</si>
  <si>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</si>
  <si>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</si>
  <si>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</si>
  <si>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</si>
  <si>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</si>
  <si>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</si>
  <si>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</si>
  <si>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</si>
  <si>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</si>
  <si>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</si>
  <si>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</si>
  <si>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</si>
  <si>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</si>
  <si>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</si>
  <si>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</si>
  <si>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</si>
  <si>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</si>
  <si>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</si>
  <si>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</si>
  <si>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</si>
  <si>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</si>
  <si>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</si>
  <si>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</si>
  <si>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</si>
  <si>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</si>
  <si>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</si>
  <si>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</si>
  <si>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</si>
  <si>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</si>
  <si>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</si>
  <si>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</si>
  <si>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</si>
  <si>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</si>
  <si>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</si>
  <si>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</si>
  <si>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</si>
  <si>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</si>
  <si>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</si>
  <si>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</si>
  <si>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</si>
  <si>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</si>
  <si>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</si>
  <si>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</si>
  <si>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</si>
  <si>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</si>
  <si>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</si>
  <si>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</si>
  <si>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</si>
  <si>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</si>
  <si>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</si>
  <si>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</si>
  <si>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</si>
  <si>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</si>
  <si>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</si>
  <si>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</si>
  <si>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</si>
  <si>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</si>
  <si>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</si>
  <si>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</si>
  <si>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</si>
  <si>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</si>
  <si>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</si>
  <si>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</si>
  <si>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</si>
  <si>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</si>
  <si>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</si>
  <si>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</si>
  <si>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</si>
  <si>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</si>
  <si>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</si>
  <si>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</si>
  <si>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</si>
  <si>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</si>
  <si>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</si>
  <si>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</si>
  <si>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</si>
  <si>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</si>
  <si>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</si>
  <si>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</si>
  <si>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</si>
  <si>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</si>
  <si>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</si>
  <si>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</si>
  <si>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</si>
  <si>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</si>
  <si>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</si>
  <si>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</si>
  <si>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</si>
  <si>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</si>
  <si>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</si>
  <si>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</si>
  <si>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</si>
  <si>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</si>
  <si>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</si>
  <si>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</si>
  <si>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</si>
  <si>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</si>
  <si>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</si>
  <si>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</si>
  <si>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</si>
  <si>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</si>
  <si>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</si>
  <si>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</si>
  <si>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</si>
  <si>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</si>
  <si>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</si>
  <si>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</si>
  <si>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</si>
  <si>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</si>
  <si>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</si>
  <si>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</si>
  <si>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</si>
  <si>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</si>
  <si>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</si>
  <si>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</si>
  <si>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</si>
  <si>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</si>
  <si>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</si>
  <si>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</si>
  <si>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</si>
  <si>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</si>
  <si>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</si>
  <si>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</si>
  <si>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</si>
  <si>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</si>
  <si>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</si>
  <si>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</si>
  <si>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</si>
  <si>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</si>
  <si>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</si>
  <si>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</si>
  <si>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</si>
  <si>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</si>
  <si>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</si>
  <si>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</si>
  <si>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</si>
  <si>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</si>
  <si>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</si>
  <si>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</si>
  <si>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</si>
  <si>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</si>
  <si>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</si>
  <si>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</si>
  <si>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</si>
  <si>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</si>
  <si>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</si>
  <si>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</si>
  <si>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</si>
  <si>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</si>
  <si>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</si>
  <si>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</si>
  <si>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</si>
  <si>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</si>
  <si>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</si>
  <si>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</si>
  <si>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</si>
  <si>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</si>
  <si>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</si>
  <si>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</si>
  <si>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</si>
  <si>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</si>
  <si>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</si>
  <si>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</si>
  <si>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</si>
  <si>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</si>
  <si>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</si>
  <si>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</si>
  <si>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</si>
  <si>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</si>
  <si>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</si>
  <si>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</si>
  <si>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</si>
  <si>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</si>
  <si>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</si>
  <si>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</si>
  <si>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</si>
  <si>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</si>
  <si>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</si>
  <si>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</si>
  <si>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</si>
  <si>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</si>
  <si>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</si>
  <si>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</si>
  <si>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</si>
  <si>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</si>
  <si>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</si>
  <si>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</si>
  <si>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</si>
  <si>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</si>
  <si>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</si>
  <si>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</si>
  <si>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</si>
  <si>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</si>
  <si>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</si>
  <si>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</si>
  <si>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</si>
  <si>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</si>
  <si>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</si>
  <si>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</si>
  <si>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</si>
  <si>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</si>
  <si>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</si>
  <si>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</si>
  <si>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</si>
  <si>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</si>
  <si>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</si>
  <si>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</si>
  <si>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</si>
  <si>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</si>
  <si>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</si>
  <si>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</si>
  <si>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</si>
  <si>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</si>
  <si>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</si>
  <si>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</si>
  <si>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</si>
  <si>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</si>
  <si>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</si>
  <si>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</si>
  <si>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</si>
  <si>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</si>
  <si>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</si>
  <si>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</si>
  <si>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</si>
  <si>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</si>
  <si>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</si>
  <si>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</si>
  <si>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</si>
  <si>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</si>
  <si>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</si>
  <si>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</si>
  <si>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</si>
  <si>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</si>
  <si>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</si>
  <si>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</si>
  <si>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</si>
  <si>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</si>
  <si>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</si>
  <si>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</si>
  <si>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</si>
  <si>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</si>
  <si>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</si>
  <si>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</si>
  <si>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</si>
  <si>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</si>
  <si>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</si>
  <si>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</si>
  <si>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</si>
  <si>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</si>
  <si>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</si>
  <si>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</si>
  <si>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</si>
  <si>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</si>
  <si>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</si>
  <si>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</si>
  <si>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</si>
  <si>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</si>
  <si>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</si>
  <si>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</si>
  <si>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</si>
  <si>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</si>
  <si>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</si>
  <si>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</si>
  <si>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</si>
  <si>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</si>
  <si>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</si>
  <si>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</si>
  <si>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</si>
  <si>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</si>
  <si>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</si>
  <si>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</si>
  <si>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</si>
  <si>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</si>
  <si>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</si>
  <si>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</si>
  <si>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</si>
  <si>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</si>
  <si>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</si>
  <si>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</si>
  <si>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</si>
  <si>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</si>
  <si>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</si>
  <si>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</si>
  <si>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</si>
  <si>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</si>
  <si>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</si>
  <si>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</si>
  <si>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</si>
  <si>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</si>
  <si>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</si>
  <si>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</si>
  <si>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</si>
  <si>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</si>
  <si>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</si>
  <si>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</si>
  <si>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</si>
  <si>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</si>
  <si>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</si>
  <si>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</si>
  <si>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</si>
  <si>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</si>
  <si>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</si>
  <si>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</si>
  <si>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</si>
  <si>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</si>
  <si>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</si>
  <si>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</si>
  <si>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</si>
  <si>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</si>
  <si>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</si>
  <si>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</si>
  <si>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</si>
  <si>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</si>
  <si>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</si>
  <si>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</si>
  <si>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</si>
  <si>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</si>
  <si>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</si>
  <si>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</si>
  <si>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</si>
  <si>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</si>
  <si>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</si>
  <si>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</si>
  <si>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</si>
  <si>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</si>
  <si>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</si>
  <si>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</si>
  <si>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</si>
  <si>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</si>
  <si>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</si>
  <si>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</si>
  <si>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</si>
  <si>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</si>
  <si>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</si>
  <si>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</si>
  <si>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</si>
  <si>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</si>
  <si>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</si>
  <si>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</si>
  <si>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</si>
  <si>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</si>
  <si>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</si>
  <si>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</si>
  <si>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</si>
  <si>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</si>
  <si>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</si>
  <si>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</si>
  <si>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</si>
  <si>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</si>
  <si>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</si>
  <si>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</si>
  <si>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</si>
  <si>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</si>
  <si>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</si>
  <si>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</si>
  <si>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</si>
  <si>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</si>
  <si>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</si>
  <si>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</si>
  <si>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</si>
  <si>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</si>
  <si>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</si>
  <si>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</si>
  <si>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</si>
  <si>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</si>
  <si>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</si>
  <si>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</si>
  <si>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</si>
  <si>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</si>
  <si>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</si>
  <si>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</si>
  <si>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</si>
  <si>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</si>
  <si>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</si>
  <si>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</si>
  <si>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</si>
  <si>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</si>
  <si>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</si>
  <si>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</si>
  <si>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</si>
  <si>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</si>
  <si>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</si>
  <si>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</si>
  <si>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</si>
  <si>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</si>
  <si>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</si>
  <si>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</si>
  <si>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</si>
  <si>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</si>
  <si>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</si>
  <si>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</si>
  <si>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</si>
  <si>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</si>
  <si>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</si>
  <si>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</si>
  <si>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</si>
  <si>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</si>
  <si>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</si>
  <si>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</si>
  <si>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</si>
  <si>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</si>
  <si>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</si>
  <si>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</si>
  <si>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</si>
  <si>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</si>
  <si>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</si>
  <si>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</si>
  <si>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</si>
  <si>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</si>
  <si>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</si>
  <si>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</si>
  <si>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</si>
  <si>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</si>
  <si>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</si>
  <si>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</si>
  <si>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</si>
  <si>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</si>
  <si>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</si>
  <si>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</si>
  <si>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</si>
  <si>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</si>
  <si>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</si>
  <si>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</si>
  <si>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</si>
  <si>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</si>
  <si>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</si>
  <si>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</si>
  <si>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</si>
  <si>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</si>
  <si>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</si>
  <si>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</si>
  <si>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</si>
  <si>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</si>
  <si>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</si>
  <si>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</si>
  <si>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</si>
  <si>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</si>
  <si>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</si>
  <si>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</si>
  <si>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</si>
  <si>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</si>
  <si>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</si>
  <si>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</si>
  <si>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</si>
  <si>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</si>
  <si>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</si>
  <si>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</si>
  <si>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</si>
  <si>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</si>
  <si>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</si>
  <si>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</si>
  <si>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</si>
  <si>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</si>
  <si>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</si>
  <si>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</si>
  <si>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</si>
  <si>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</si>
  <si>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</si>
  <si>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</si>
  <si>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</si>
  <si>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</si>
  <si>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</si>
  <si>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</si>
  <si>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</si>
  <si>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</si>
  <si>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</si>
  <si>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</si>
  <si>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</si>
  <si>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</si>
  <si>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</si>
  <si>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</si>
  <si>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</si>
  <si>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</si>
  <si>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</si>
  <si>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</si>
  <si>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</si>
  <si>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</si>
  <si>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</si>
  <si>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</si>
  <si>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</si>
  <si>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</si>
  <si>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</si>
  <si>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</si>
  <si>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</si>
  <si>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</si>
  <si>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</si>
  <si>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</si>
  <si>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</si>
  <si>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</si>
  <si>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</si>
  <si>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</si>
  <si>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</si>
  <si>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</si>
  <si>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</si>
  <si>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</si>
  <si>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</si>
  <si>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</si>
  <si>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</si>
  <si>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</si>
  <si>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</si>
  <si>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</si>
  <si>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</si>
  <si>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</si>
  <si>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</si>
  <si>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</si>
  <si>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</si>
  <si>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</si>
  <si>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</si>
  <si>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</si>
  <si>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</si>
  <si>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</si>
  <si>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</si>
  <si>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</si>
  <si>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</si>
  <si>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</si>
  <si>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</si>
  <si>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</si>
  <si>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</si>
  <si>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</si>
  <si>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</si>
  <si>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</si>
  <si>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</si>
  <si>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</si>
  <si>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</si>
  <si>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</si>
  <si>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</si>
  <si>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</si>
  <si>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</si>
  <si>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</si>
  <si>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</si>
  <si>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</si>
  <si>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</si>
  <si>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</si>
  <si>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</si>
  <si>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</si>
  <si>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</si>
  <si>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</si>
  <si>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</si>
  <si>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</si>
  <si>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</si>
  <si>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</si>
  <si>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</si>
  <si>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</si>
  <si>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</si>
  <si>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</si>
  <si>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</si>
  <si>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</si>
  <si>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</si>
  <si>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</si>
  <si>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</si>
  <si>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</si>
  <si>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</si>
  <si>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</si>
  <si>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</si>
  <si>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</si>
  <si>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</si>
  <si>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</si>
  <si>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</si>
  <si>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</si>
  <si>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</si>
  <si>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</si>
  <si>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</si>
  <si>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</si>
  <si>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</si>
  <si>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</si>
  <si>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</si>
  <si>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</si>
  <si>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</si>
  <si>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</si>
  <si>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</si>
  <si>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</si>
  <si>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</si>
  <si>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</si>
  <si>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</si>
  <si>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</si>
  <si>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</si>
  <si>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</si>
  <si>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</si>
  <si>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</si>
  <si>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</si>
  <si>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</si>
  <si>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</si>
  <si>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</si>
  <si>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</si>
  <si>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</si>
  <si>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</si>
  <si>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</si>
  <si>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</si>
  <si>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</si>
  <si>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</si>
  <si>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</si>
  <si>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</si>
  <si>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</si>
  <si>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</si>
  <si>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</si>
  <si>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</si>
  <si>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</si>
  <si>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</si>
  <si>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</si>
  <si>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</si>
  <si>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</si>
  <si>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</si>
  <si>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</si>
  <si>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</si>
  <si>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</si>
  <si>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</si>
  <si>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</si>
  <si>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</si>
  <si>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</si>
  <si>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</si>
  <si>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</si>
  <si>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</si>
  <si>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</si>
  <si>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</si>
  <si>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</si>
  <si>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</si>
  <si>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</si>
  <si>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</si>
  <si>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</si>
  <si>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</si>
  <si>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</si>
  <si>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</si>
  <si>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</si>
  <si>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</si>
  <si>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</si>
  <si>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</si>
  <si>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</si>
  <si>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</si>
  <si>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</si>
  <si>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</si>
  <si>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</si>
  <si>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</si>
  <si>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</si>
  <si>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</si>
  <si>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</si>
  <si>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</si>
  <si>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</si>
  <si>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</si>
  <si>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</si>
  <si>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</si>
  <si>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</si>
  <si>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</si>
  <si>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</si>
  <si>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</si>
  <si>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</si>
  <si>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</si>
  <si>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</si>
  <si>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</si>
  <si>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</si>
  <si>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</si>
  <si>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</si>
  <si>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</si>
  <si>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</si>
  <si>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</si>
  <si>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</si>
  <si>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</si>
  <si>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</si>
  <si>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</si>
  <si>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</si>
  <si>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</si>
  <si>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</si>
  <si>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</si>
  <si>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</si>
  <si>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</si>
  <si>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</si>
  <si>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</si>
  <si>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</si>
  <si>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</si>
  <si>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</si>
  <si>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</si>
  <si>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</si>
  <si>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</si>
  <si>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</si>
  <si>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</si>
  <si>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</si>
  <si>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</si>
  <si>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</si>
  <si>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</si>
  <si>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</si>
  <si>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</si>
  <si>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</si>
  <si>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</si>
  <si>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</si>
  <si>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</si>
  <si>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</si>
  <si>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</si>
  <si>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</si>
  <si>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</si>
  <si>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</si>
  <si>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</si>
  <si>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</si>
  <si>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</si>
  <si>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</si>
  <si>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</si>
  <si>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</si>
  <si>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</si>
  <si>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</si>
  <si>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</si>
  <si>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</si>
  <si>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</si>
  <si>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</si>
  <si>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</si>
  <si>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</si>
  <si>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</si>
  <si>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</si>
  <si>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</si>
  <si>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</si>
  <si>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</si>
  <si>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</si>
  <si>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</si>
  <si>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</si>
  <si>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</si>
  <si>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</si>
  <si>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</si>
  <si>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</si>
  <si>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</si>
  <si>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</si>
  <si>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</si>
  <si>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</si>
  <si>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</si>
  <si>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</si>
  <si>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</si>
  <si>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</si>
  <si>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</si>
  <si>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</si>
  <si>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</si>
  <si>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</si>
  <si>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</si>
  <si>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</si>
  <si>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</si>
  <si>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</si>
  <si>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</si>
  <si>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</si>
  <si>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</si>
  <si>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</si>
  <si>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</si>
  <si>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</si>
  <si>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</si>
  <si>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</si>
  <si>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</si>
  <si>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</si>
  <si>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</si>
  <si>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</si>
  <si>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</si>
  <si>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</si>
  <si>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</si>
  <si>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</si>
  <si>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</si>
  <si>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</si>
  <si>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</si>
  <si>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</si>
  <si>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</si>
  <si>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</si>
  <si>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</si>
  <si>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</si>
  <si>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</si>
  <si>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</si>
  <si>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</si>
  <si>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</si>
  <si>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</si>
  <si>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</si>
  <si>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</si>
  <si>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</si>
  <si>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</si>
  <si>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</si>
  <si>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</si>
  <si>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</si>
  <si>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</si>
  <si>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</si>
  <si>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</si>
  <si>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</si>
  <si>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</si>
  <si>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</si>
  <si>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</si>
  <si>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</si>
  <si>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</si>
  <si>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</si>
  <si>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</si>
  <si>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</si>
  <si>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</si>
  <si>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</si>
  <si>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</si>
  <si>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</si>
  <si>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</si>
  <si>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</si>
  <si>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</si>
  <si>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</si>
  <si>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</si>
  <si>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</si>
  <si>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</si>
  <si>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</si>
  <si>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</si>
  <si>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</si>
  <si>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</si>
  <si>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</si>
  <si>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</si>
  <si>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</si>
  <si>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</si>
  <si>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</si>
  <si>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</si>
  <si>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</si>
  <si>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</si>
  <si>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</si>
  <si>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</si>
  <si>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</si>
  <si>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</si>
  <si>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</si>
  <si>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</si>
  <si>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</si>
  <si>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</si>
  <si>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</si>
  <si>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</si>
  <si>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</si>
  <si>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</si>
  <si>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</si>
  <si>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</si>
  <si>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</si>
  <si>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</si>
  <si>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</si>
  <si>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</si>
  <si>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</si>
  <si>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</si>
  <si>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</si>
  <si>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</si>
  <si>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</si>
  <si>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</si>
  <si>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</si>
  <si>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</si>
  <si>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</si>
  <si>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</si>
  <si>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</si>
  <si>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</si>
  <si>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</si>
  <si>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</si>
  <si>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</si>
  <si>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</si>
  <si>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</si>
  <si>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</si>
  <si>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</si>
  <si>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</si>
  <si>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</si>
  <si>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</si>
  <si>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</si>
  <si>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</si>
  <si>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</si>
  <si>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</si>
  <si>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</si>
  <si>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</si>
  <si>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</si>
  <si>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</si>
  <si>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</si>
  <si>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</si>
  <si>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</si>
  <si>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</si>
  <si>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</si>
  <si>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</si>
  <si>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</si>
  <si>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</si>
  <si>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</si>
  <si>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</si>
  <si>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</si>
  <si>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</si>
  <si>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</si>
  <si>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</si>
  <si>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</si>
  <si>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</si>
  <si>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</si>
  <si>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</si>
  <si>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</si>
  <si>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</si>
  <si>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</si>
  <si>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</si>
  <si>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</si>
  <si>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</si>
  <si>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</si>
  <si>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</si>
  <si>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</si>
  <si>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</si>
  <si>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</si>
  <si>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</si>
  <si>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</si>
  <si>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</si>
  <si>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</si>
  <si>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</si>
  <si>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</si>
  <si>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</si>
  <si>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</si>
  <si>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</si>
  <si>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</si>
  <si>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</si>
  <si>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</si>
  <si>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</si>
  <si>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</si>
  <si>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</si>
  <si>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</si>
  <si>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</si>
  <si>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</si>
  <si>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</si>
  <si>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</si>
  <si>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</si>
  <si>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</si>
  <si>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</si>
  <si>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</si>
  <si>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</si>
  <si>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</si>
  <si>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</si>
  <si>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</si>
  <si>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</si>
  <si>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</si>
  <si>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</si>
  <si>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</si>
  <si>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</si>
  <si>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</si>
  <si>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</si>
  <si>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</si>
  <si>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</si>
  <si>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</si>
  <si>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</si>
  <si>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</si>
  <si>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</si>
  <si>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</si>
  <si>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</si>
  <si>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</si>
  <si>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</si>
  <si>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</si>
  <si>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</si>
  <si>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</si>
  <si>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</si>
  <si>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</si>
  <si>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</si>
  <si>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</si>
  <si>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</si>
  <si>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</si>
  <si>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</si>
  <si>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</si>
  <si>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</si>
  <si>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</si>
  <si>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</si>
  <si>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</si>
  <si>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</si>
  <si>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</si>
  <si>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</si>
  <si>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</si>
  <si>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</si>
  <si>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</si>
  <si>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</si>
  <si>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</si>
  <si>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</si>
  <si>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</si>
  <si>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</si>
  <si>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</si>
  <si>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</si>
  <si>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</si>
  <si>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</si>
  <si>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</si>
  <si>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</si>
  <si>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</si>
  <si>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</si>
  <si>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</si>
  <si>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</si>
  <si>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</si>
  <si>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</si>
  <si>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</si>
  <si>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</si>
  <si>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</si>
  <si>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</si>
  <si>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</si>
  <si>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</si>
  <si>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</si>
  <si>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</si>
  <si>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</si>
  <si>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</si>
  <si>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</si>
  <si>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</si>
  <si>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</si>
  <si>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</si>
  <si>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</si>
  <si>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</si>
  <si>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</si>
  <si>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</si>
  <si>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</si>
  <si>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</si>
  <si>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</si>
  <si>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</si>
  <si>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</si>
  <si>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</si>
  <si>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</si>
  <si>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</si>
  <si>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</si>
  <si>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</si>
  <si>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</si>
  <si>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</si>
  <si>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</si>
  <si>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</si>
  <si>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</si>
  <si>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</si>
  <si>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</si>
  <si>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</si>
  <si>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</si>
  <si>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</si>
  <si>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</si>
  <si>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</si>
  <si>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</si>
  <si>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</si>
  <si>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</si>
  <si>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</si>
  <si>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</si>
  <si>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</si>
  <si>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</si>
  <si>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</si>
  <si>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</si>
  <si>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</si>
  <si>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</si>
  <si>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</si>
  <si>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</si>
  <si>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</si>
  <si>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</si>
  <si>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</si>
  <si>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</si>
  <si>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</si>
  <si>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</si>
  <si>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</si>
  <si>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</si>
  <si>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</si>
  <si>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</si>
  <si>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</si>
  <si>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</si>
  <si>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</si>
  <si>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</si>
  <si>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</si>
  <si>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</si>
  <si>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</si>
  <si>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</si>
  <si>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</si>
  <si>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</si>
  <si>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</si>
  <si>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</si>
  <si>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</si>
  <si>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</si>
  <si>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</si>
  <si>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</si>
  <si>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</si>
  <si>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</si>
  <si>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</si>
  <si>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</si>
  <si>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</si>
  <si>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</si>
  <si>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</si>
  <si>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</si>
  <si>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</si>
  <si>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</si>
  <si>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</si>
  <si>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</si>
  <si>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</si>
  <si>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</si>
  <si>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</si>
  <si>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</si>
  <si>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</si>
  <si>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</si>
  <si>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</si>
  <si>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</si>
  <si>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</si>
  <si>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</si>
  <si>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</si>
  <si>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</si>
  <si>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</si>
  <si>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</si>
  <si>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</si>
  <si>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</si>
  <si>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</si>
  <si>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</si>
  <si>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</si>
  <si>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</si>
  <si>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</si>
  <si>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</si>
  <si>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</si>
  <si>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</si>
  <si>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</si>
  <si>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</si>
  <si>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</si>
  <si>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</si>
  <si>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</si>
  <si>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</si>
  <si>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</si>
  <si>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</si>
  <si>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</si>
  <si>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</si>
  <si>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</si>
  <si>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</si>
  <si>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</si>
  <si>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</si>
  <si>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</si>
  <si>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</si>
  <si>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</si>
  <si>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</si>
  <si>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</si>
  <si>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</si>
  <si>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</si>
  <si>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</si>
  <si>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</si>
  <si>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</si>
  <si>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</si>
  <si>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</si>
  <si>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</si>
  <si>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</si>
  <si>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</si>
  <si>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</si>
  <si>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</si>
  <si>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</si>
  <si>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</si>
  <si>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</si>
  <si>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</si>
  <si>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</si>
  <si>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</si>
  <si>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</si>
  <si>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</si>
  <si>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</si>
  <si>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</si>
  <si>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</si>
  <si>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</si>
  <si>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</si>
  <si>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</si>
  <si>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</si>
  <si>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</si>
  <si>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</si>
  <si>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</si>
  <si>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</si>
  <si>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</si>
  <si>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</si>
  <si>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</si>
  <si>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</si>
  <si>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</si>
  <si>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</si>
  <si>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</si>
  <si>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</si>
  <si>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</si>
  <si>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</si>
  <si>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</si>
  <si>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</si>
  <si>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</si>
  <si>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</si>
  <si>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</si>
  <si>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</si>
  <si>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</si>
  <si>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</si>
  <si>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</si>
  <si>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</si>
  <si>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</si>
  <si>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</si>
  <si>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</si>
  <si>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</si>
  <si>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</si>
  <si>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</si>
  <si>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</si>
  <si>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</si>
  <si>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</si>
  <si>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</si>
  <si>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</si>
  <si>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</si>
  <si>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</si>
  <si>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</si>
  <si>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</si>
  <si>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</si>
  <si>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</si>
  <si>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</si>
  <si>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</si>
  <si>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</si>
  <si>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</si>
  <si>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</si>
  <si>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</si>
  <si>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</si>
  <si>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</si>
  <si>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</si>
  <si>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</si>
  <si>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</si>
  <si>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</si>
  <si>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</si>
  <si>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</si>
  <si>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</si>
  <si>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</si>
  <si>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</si>
  <si>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</si>
  <si>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</si>
  <si>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</si>
  <si>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</si>
  <si>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</si>
  <si>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</si>
  <si>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</si>
  <si>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</si>
  <si>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</si>
  <si>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</si>
  <si>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</si>
  <si>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</si>
  <si>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</si>
  <si>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</si>
  <si>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</si>
  <si>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</si>
  <si>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</si>
  <si>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</si>
  <si>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</si>
  <si>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</si>
  <si>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</si>
  <si>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</si>
  <si>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</si>
  <si>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</si>
  <si>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</si>
  <si>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</si>
  <si>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</si>
  <si>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</si>
  <si>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</si>
  <si>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</si>
  <si>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</si>
  <si>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</si>
  <si>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</si>
  <si>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</si>
  <si>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</si>
  <si>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</si>
  <si>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</si>
  <si>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</si>
  <si>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</si>
  <si>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</si>
  <si>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</si>
  <si>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</si>
  <si>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</si>
  <si>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</si>
  <si>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</si>
  <si>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</si>
  <si>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</si>
  <si>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</si>
  <si>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</si>
  <si>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</si>
  <si>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</si>
  <si>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</si>
  <si>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</si>
  <si>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</si>
  <si>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</si>
  <si>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</si>
  <si>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</si>
  <si>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</si>
  <si>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</si>
  <si>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</si>
  <si>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</si>
  <si>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</si>
  <si>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</si>
  <si>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</si>
  <si>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</si>
  <si>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</si>
  <si>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</si>
  <si>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</si>
  <si>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</si>
  <si>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</si>
  <si>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</si>
  <si>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</si>
  <si>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</si>
  <si>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</si>
  <si>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</si>
  <si>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</si>
  <si>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</si>
  <si>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</si>
  <si>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</si>
  <si>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</si>
  <si>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</si>
  <si>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</si>
  <si>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</si>
  <si>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</si>
  <si>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</si>
  <si>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</si>
  <si>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</si>
  <si>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</si>
  <si>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</si>
  <si>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</si>
  <si>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</si>
  <si>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</si>
  <si>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</si>
  <si>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</si>
  <si>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</si>
  <si>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</si>
  <si>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</si>
  <si>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</si>
  <si>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</si>
  <si>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</si>
  <si>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</si>
  <si>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</si>
  <si>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</si>
  <si>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</si>
  <si>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</si>
  <si>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</si>
  <si>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</si>
  <si>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</si>
  <si>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</si>
  <si>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</si>
  <si>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</si>
  <si>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</si>
  <si>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</si>
  <si>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</si>
  <si>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</si>
  <si>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</si>
  <si>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</si>
  <si>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</si>
  <si>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</si>
  <si>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</si>
  <si>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</si>
  <si>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</si>
  <si>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</si>
  <si>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</si>
  <si>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</si>
  <si>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</si>
  <si>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</si>
  <si>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</si>
  <si>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</si>
  <si>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</si>
  <si>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</si>
  <si>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</si>
  <si>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</si>
  <si>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</si>
  <si>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</si>
  <si>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</si>
  <si>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</si>
  <si>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</si>
  <si>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</si>
  <si>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</si>
  <si>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</si>
  <si>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</si>
  <si>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</si>
  <si>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</si>
  <si>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</si>
  <si>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</si>
  <si>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</si>
  <si>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</si>
  <si>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</si>
  <si>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</si>
  <si>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</si>
  <si>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</si>
  <si>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</si>
  <si>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</si>
  <si>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</si>
  <si>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</si>
  <si>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</si>
  <si>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</si>
  <si>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</si>
  <si>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</si>
  <si>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</si>
  <si>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</si>
  <si>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</si>
  <si>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</si>
  <si>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</si>
  <si>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</si>
  <si>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</si>
  <si>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</si>
  <si>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</si>
  <si>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</si>
  <si>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</si>
  <si>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</si>
  <si>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</si>
  <si>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</si>
  <si>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</si>
  <si>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</si>
  <si>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</si>
  <si>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</si>
  <si>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</si>
  <si>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</si>
  <si>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</si>
  <si>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</si>
  <si>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</si>
  <si>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</si>
  <si>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</si>
  <si>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</si>
  <si>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</si>
  <si>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</si>
  <si>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</si>
  <si>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</si>
  <si>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</si>
  <si>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</si>
  <si>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</si>
  <si>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</si>
  <si>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</si>
  <si>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</si>
  <si>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</si>
  <si>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</si>
  <si>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</si>
  <si>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</si>
  <si>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</si>
  <si>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</si>
  <si>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</si>
  <si>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</si>
  <si>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</si>
  <si>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</si>
  <si>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</si>
  <si>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</si>
  <si>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</si>
  <si>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</si>
  <si>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</si>
  <si>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</si>
  <si>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</si>
  <si>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</si>
  <si>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</si>
  <si>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</si>
  <si>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</si>
  <si>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</si>
  <si>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</si>
  <si>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</si>
  <si>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</si>
  <si>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</si>
  <si>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</si>
  <si>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</si>
  <si>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</si>
  <si>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</si>
  <si>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</si>
  <si>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</si>
  <si>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</si>
  <si>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</si>
  <si>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</si>
  <si>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</si>
  <si>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</si>
  <si>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</si>
  <si>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</si>
  <si>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</si>
  <si>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</si>
  <si>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</si>
  <si>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</si>
  <si>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</si>
  <si>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</si>
  <si>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</si>
  <si>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</si>
  <si>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</si>
  <si>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</si>
  <si>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</si>
  <si>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</si>
  <si>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</si>
  <si>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</si>
  <si>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</si>
  <si>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</si>
  <si>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</si>
  <si>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</si>
  <si>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</si>
  <si>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</si>
  <si>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</si>
  <si>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</si>
  <si>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</si>
  <si>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</si>
  <si>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</si>
  <si>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</si>
  <si>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</si>
  <si>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</si>
  <si>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</si>
  <si>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</si>
  <si>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</si>
  <si>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</si>
  <si>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</si>
  <si>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</si>
  <si>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</si>
  <si>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</si>
  <si>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</si>
  <si>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</si>
  <si>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</si>
  <si>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</si>
  <si>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</si>
  <si>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</si>
  <si>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</si>
  <si>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</si>
  <si>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</si>
  <si>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</si>
  <si>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</si>
  <si>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</si>
  <si>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</si>
  <si>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</si>
  <si>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</si>
  <si>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</si>
  <si>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</si>
  <si>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</si>
  <si>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</si>
  <si>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</si>
  <si>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</si>
  <si>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</si>
  <si>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</si>
  <si>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</si>
  <si>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</si>
  <si>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</si>
  <si>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</si>
  <si>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</si>
  <si>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</si>
  <si>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</si>
  <si>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</si>
  <si>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</si>
  <si>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</si>
  <si>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</si>
  <si>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</si>
  <si>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</si>
  <si>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</si>
  <si>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</si>
  <si>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</si>
  <si>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</si>
  <si>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</si>
  <si>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</si>
  <si>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</si>
  <si>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</si>
  <si>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</si>
  <si>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</si>
  <si>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</si>
  <si>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</si>
  <si>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</si>
  <si>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</si>
  <si>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</si>
  <si>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</si>
  <si>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</si>
  <si>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</si>
  <si>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</si>
  <si>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</si>
  <si>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</si>
  <si>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</si>
  <si>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</si>
  <si>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</si>
  <si>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</si>
  <si>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</si>
  <si>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</si>
  <si>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</si>
  <si>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</si>
  <si>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</si>
  <si>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</si>
  <si>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</si>
  <si>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</si>
  <si>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</si>
  <si>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</si>
  <si>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</si>
  <si>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</si>
  <si>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</si>
  <si>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</si>
  <si>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</si>
  <si>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</si>
  <si>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</si>
  <si>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</si>
  <si>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</si>
  <si>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</si>
  <si>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</si>
  <si>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</si>
  <si>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</si>
  <si>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</si>
  <si>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</si>
  <si>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</si>
  <si>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</si>
  <si>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</si>
  <si>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</si>
  <si>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</si>
  <si>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</si>
  <si>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</si>
  <si>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</si>
  <si>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</si>
  <si>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</si>
  <si>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</si>
  <si>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</si>
  <si>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</si>
  <si>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</si>
  <si>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</si>
  <si>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</si>
  <si>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</si>
  <si>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</si>
  <si>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</si>
  <si>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</si>
  <si>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</si>
  <si>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</si>
  <si>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</si>
  <si>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</si>
  <si>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</si>
  <si>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</si>
  <si>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</si>
  <si>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</si>
  <si>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</si>
  <si>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</si>
  <si>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</si>
  <si>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</si>
  <si>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</si>
  <si>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</si>
  <si>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</si>
  <si>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</si>
  <si>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</si>
  <si>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</si>
  <si>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</si>
  <si>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</si>
  <si>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</si>
  <si>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</si>
  <si>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</si>
  <si>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</si>
  <si>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</si>
  <si>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</si>
  <si>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</si>
  <si>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</si>
  <si>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</si>
  <si>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</si>
  <si>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</si>
  <si>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</si>
  <si>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</si>
  <si>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</si>
  <si>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</si>
  <si>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</si>
  <si>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</si>
  <si>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</si>
  <si>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</si>
  <si>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</si>
  <si>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</si>
  <si>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</si>
  <si>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</si>
  <si>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</si>
  <si>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</si>
  <si>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</si>
  <si>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</si>
  <si>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</si>
  <si>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</si>
  <si>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</si>
  <si>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</si>
  <si>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</si>
  <si>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</si>
  <si>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</si>
  <si>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</si>
  <si>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</si>
  <si>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</si>
  <si>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</si>
  <si>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</si>
  <si>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</si>
  <si>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</si>
  <si>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</si>
  <si>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</si>
  <si>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</si>
  <si>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</si>
  <si>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</si>
  <si>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</si>
  <si>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</si>
  <si>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</si>
  <si>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</si>
  <si>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</si>
  <si>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</si>
  <si>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</si>
  <si>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</si>
  <si>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</si>
  <si>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</si>
  <si>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</si>
  <si>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</si>
  <si>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</si>
  <si>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</si>
  <si>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</si>
  <si>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</si>
  <si>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</si>
  <si>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</si>
  <si>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</si>
  <si>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</si>
  <si>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</si>
  <si>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</si>
  <si>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</si>
  <si>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</si>
  <si>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</si>
  <si>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</si>
  <si>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</si>
  <si>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</si>
  <si>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</si>
  <si>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</si>
  <si>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</si>
  <si>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</si>
  <si>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</si>
  <si>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</si>
  <si>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</si>
  <si>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</si>
  <si>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</si>
  <si>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</si>
  <si>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</si>
  <si>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</si>
  <si>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</si>
  <si>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</si>
  <si>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</si>
  <si>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</si>
  <si>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</si>
  <si>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</si>
  <si>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</si>
  <si>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</si>
  <si>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</si>
  <si>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</si>
  <si>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</si>
  <si>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</si>
  <si>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</si>
  <si>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</si>
  <si>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</si>
  <si>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</si>
  <si>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</si>
  <si>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</si>
  <si>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</si>
  <si>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</si>
  <si>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</si>
  <si>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</si>
  <si>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</si>
  <si>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</si>
  <si>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</si>
  <si>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</si>
  <si>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</si>
  <si>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</si>
  <si>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</si>
  <si>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</si>
  <si>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</si>
  <si>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</si>
  <si>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</si>
  <si>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</si>
  <si>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</si>
  <si>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</si>
  <si>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</si>
  <si>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</si>
  <si>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</si>
  <si>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</si>
  <si>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</si>
  <si>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</si>
  <si>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</si>
  <si>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</si>
  <si>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</si>
  <si>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</si>
  <si>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</si>
  <si>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</si>
  <si>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</si>
  <si>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</si>
  <si>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</si>
  <si>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</si>
  <si>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</si>
  <si>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</si>
  <si>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</si>
  <si>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</si>
  <si>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</si>
  <si>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</si>
  <si>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</si>
  <si>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</si>
  <si>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</si>
  <si>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</si>
  <si>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</si>
  <si>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</si>
  <si>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</si>
  <si>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</si>
  <si>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</si>
  <si>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</si>
  <si>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</si>
  <si>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</si>
  <si>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</si>
  <si>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</si>
  <si>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</si>
  <si>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</si>
  <si>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</si>
  <si>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</si>
  <si>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</si>
  <si>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</si>
  <si>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</si>
  <si>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</si>
  <si>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</si>
  <si>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</si>
  <si>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</si>
  <si>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</si>
  <si>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</si>
  <si>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</si>
  <si>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</si>
  <si>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</si>
  <si>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</si>
  <si>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</si>
  <si>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</si>
  <si>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</si>
  <si>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</si>
  <si>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</si>
  <si>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</si>
  <si>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</si>
  <si>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</si>
  <si>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</si>
  <si>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</si>
  <si>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</si>
  <si>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</si>
  <si>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</si>
  <si>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</si>
  <si>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</si>
  <si>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</si>
  <si>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</si>
  <si>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</si>
  <si>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</si>
  <si>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</si>
  <si>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</si>
  <si>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</si>
  <si>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</si>
  <si>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</si>
  <si>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</si>
  <si>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</si>
  <si>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</si>
  <si>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</si>
  <si>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</si>
  <si>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</si>
  <si>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</si>
  <si>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</si>
  <si>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</si>
  <si>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</si>
  <si>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</si>
  <si>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</si>
  <si>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</si>
  <si>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</si>
  <si>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</si>
  <si>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</si>
  <si>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</si>
  <si>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</si>
  <si>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</si>
  <si>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</si>
  <si>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</si>
  <si>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</si>
  <si>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</si>
  <si>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</si>
  <si>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</si>
  <si>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</si>
  <si>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</si>
  <si>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</si>
  <si>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</si>
  <si>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</si>
  <si>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</si>
  <si>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</si>
  <si>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</si>
  <si>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</si>
  <si>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</si>
  <si>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</si>
  <si>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</si>
  <si>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</si>
  <si>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</si>
  <si>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</si>
  <si>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</si>
  <si>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</si>
  <si>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</si>
  <si>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</si>
  <si>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</si>
  <si>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</si>
  <si>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</si>
  <si>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</si>
  <si>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</si>
  <si>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</si>
  <si>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</si>
  <si>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</si>
  <si>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</si>
  <si>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</si>
  <si>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</si>
  <si>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</si>
  <si>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</si>
  <si>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</si>
  <si>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</si>
  <si>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</si>
  <si>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</si>
  <si>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</si>
  <si>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</si>
  <si>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</si>
  <si>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</si>
  <si>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</si>
  <si>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</si>
  <si>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</si>
  <si>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</si>
  <si>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</si>
  <si>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</si>
  <si>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</si>
  <si>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</si>
  <si>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</si>
  <si>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</si>
  <si>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</si>
  <si>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</si>
  <si>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</si>
  <si>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</si>
  <si>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</si>
  <si>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</si>
  <si>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</si>
  <si>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</si>
  <si>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</si>
  <si>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</si>
  <si>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</si>
  <si>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</si>
  <si>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</si>
  <si>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</si>
  <si>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</si>
  <si>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</si>
  <si>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</si>
  <si>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</si>
  <si>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</si>
  <si>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</si>
  <si>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</si>
  <si>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</si>
  <si>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</si>
  <si>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</si>
  <si>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</si>
  <si>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</si>
  <si>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</si>
  <si>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</si>
  <si>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</si>
  <si>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</si>
  <si>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</si>
  <si>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</si>
  <si>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</si>
  <si>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</si>
  <si>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</si>
  <si>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</si>
  <si>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</si>
  <si>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</si>
  <si>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</si>
  <si>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</si>
  <si>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</si>
  <si>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</si>
  <si>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</si>
  <si>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</si>
  <si>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</si>
  <si>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</si>
  <si>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</si>
  <si>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</si>
  <si>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</si>
  <si>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</si>
  <si>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</si>
  <si>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</si>
  <si>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</si>
  <si>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</si>
  <si>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</si>
  <si>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</si>
  <si>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</si>
  <si>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</si>
  <si>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</si>
  <si>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</si>
  <si>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</si>
  <si>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</si>
  <si>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</si>
  <si>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</si>
  <si>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</si>
  <si>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</si>
  <si>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</si>
  <si>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</si>
  <si>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</si>
  <si>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</si>
  <si>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</si>
  <si>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</si>
  <si>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</si>
  <si>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</si>
  <si>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</si>
  <si>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</si>
  <si>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</si>
  <si>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</si>
  <si>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</si>
  <si>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</si>
  <si>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</si>
  <si>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</si>
  <si>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</si>
  <si>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</si>
  <si>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</si>
  <si>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</si>
  <si>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</si>
  <si>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</si>
  <si>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</si>
  <si>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</si>
  <si>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</si>
  <si>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</si>
  <si>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</si>
  <si>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</si>
  <si>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</si>
  <si>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</si>
  <si>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</si>
  <si>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</si>
  <si>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</si>
  <si>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</si>
  <si>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</si>
  <si>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</si>
  <si>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</si>
  <si>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</si>
  <si>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</si>
  <si>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</si>
  <si>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</si>
  <si>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</si>
  <si>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</si>
  <si>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</si>
  <si>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</si>
  <si>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</si>
  <si>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</si>
  <si>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</si>
  <si>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</si>
  <si>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</si>
  <si>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</si>
  <si>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</si>
  <si>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</si>
  <si>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</si>
  <si>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</si>
  <si>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</si>
  <si>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</si>
  <si>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</si>
  <si>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</si>
  <si>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</si>
  <si>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</si>
  <si>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</si>
  <si>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</si>
  <si>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</si>
  <si>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</si>
  <si>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</si>
  <si>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</si>
  <si>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</si>
  <si>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</si>
  <si>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</si>
  <si>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</si>
  <si>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</si>
  <si>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</si>
  <si>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</si>
  <si>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</si>
  <si>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</si>
  <si>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</si>
  <si>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</si>
  <si>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</si>
  <si>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</si>
  <si>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</si>
  <si>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</si>
  <si>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</si>
  <si>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</si>
  <si>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</si>
  <si>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</si>
  <si>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</si>
  <si>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</si>
  <si>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</si>
  <si>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</si>
  <si>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</si>
  <si>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</si>
  <si>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</si>
  <si>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</si>
  <si>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</si>
  <si>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</si>
  <si>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</si>
  <si>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</si>
  <si>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</si>
  <si>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</si>
  <si>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</si>
  <si>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</si>
  <si>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</si>
  <si>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</si>
  <si>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</si>
  <si>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</si>
  <si>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</si>
  <si>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</si>
  <si>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</si>
  <si>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</si>
  <si>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</si>
  <si>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</si>
  <si>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</si>
  <si>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</si>
  <si>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</si>
  <si>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</si>
  <si>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</si>
  <si>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</si>
  <si>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</si>
  <si>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</si>
  <si>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</si>
  <si>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</si>
  <si>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</si>
  <si>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</si>
  <si>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</si>
  <si>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</si>
  <si>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</si>
  <si>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</si>
  <si>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</si>
  <si>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</si>
  <si>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</si>
  <si>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</si>
  <si>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</si>
  <si>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</si>
  <si>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</si>
  <si>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</si>
  <si>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</si>
  <si>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</si>
  <si>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</si>
  <si>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</si>
  <si>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</si>
  <si>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</si>
  <si>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</si>
  <si>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</si>
  <si>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</si>
  <si>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</si>
  <si>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</si>
  <si>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</si>
  <si>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</si>
  <si>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</si>
  <si>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</si>
  <si>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</si>
  <si>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</si>
  <si>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</si>
  <si>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</si>
  <si>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</si>
  <si>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</si>
  <si>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</si>
  <si>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</si>
  <si>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</si>
  <si>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</si>
  <si>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</si>
  <si>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</si>
  <si>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</si>
  <si>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</si>
  <si>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</si>
  <si>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</si>
  <si>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</si>
  <si>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</si>
  <si>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</si>
  <si>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</si>
  <si>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</si>
  <si>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</si>
  <si>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</si>
  <si>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</si>
  <si>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</si>
  <si>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</si>
  <si>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</si>
  <si>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</si>
  <si>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</si>
  <si>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</si>
  <si>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</si>
  <si>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</si>
  <si>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</si>
  <si>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</si>
  <si>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</si>
  <si>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</si>
  <si>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</si>
  <si>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</si>
  <si>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</si>
  <si>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</si>
  <si>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</si>
  <si>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</si>
  <si>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</si>
  <si>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</si>
  <si>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</si>
  <si>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</si>
  <si>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</si>
  <si>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</si>
  <si>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</si>
  <si>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</si>
  <si>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</si>
  <si>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</si>
  <si>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</si>
  <si>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</si>
  <si>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</si>
  <si>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</si>
  <si>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</si>
  <si>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</si>
  <si>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</si>
  <si>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</si>
  <si>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</si>
  <si>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</si>
  <si>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</si>
  <si>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</si>
  <si>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</si>
  <si>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</si>
  <si>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</si>
  <si>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</si>
  <si>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</si>
  <si>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</si>
  <si>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</si>
  <si>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</si>
  <si>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</si>
  <si>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</si>
  <si>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</si>
  <si>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</si>
  <si>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</si>
  <si>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</si>
  <si>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</si>
  <si>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</si>
  <si>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</si>
  <si>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</si>
  <si>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</si>
  <si>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</si>
  <si>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</si>
  <si>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</si>
  <si>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</si>
  <si>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</si>
  <si>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</si>
  <si>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</si>
  <si>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</si>
  <si>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</si>
  <si>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</si>
  <si>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</si>
  <si>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</si>
  <si>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</si>
  <si>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</si>
  <si>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</si>
  <si>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</si>
  <si>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</si>
  <si>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</si>
  <si>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</si>
  <si>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</si>
  <si>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</si>
  <si>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</si>
  <si>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</si>
  <si>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</si>
  <si>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</si>
  <si>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</si>
  <si>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</si>
  <si>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</si>
  <si>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</si>
  <si>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</si>
  <si>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</si>
  <si>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</si>
  <si>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</si>
  <si>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</si>
  <si>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</si>
  <si>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</si>
  <si>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</si>
  <si>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</si>
  <si>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</si>
  <si>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</si>
  <si>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</si>
  <si>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</si>
  <si>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</si>
  <si>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</si>
  <si>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</si>
  <si>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</si>
  <si>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</si>
  <si>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</si>
  <si>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</si>
  <si>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</si>
  <si>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</si>
  <si>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</si>
  <si>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</si>
  <si>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</si>
  <si>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</si>
  <si>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</si>
  <si>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</si>
  <si>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</si>
  <si>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</si>
  <si>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</si>
  <si>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</si>
  <si>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</si>
  <si>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</si>
  <si>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</si>
  <si>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</si>
  <si>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</si>
  <si>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</si>
  <si>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</si>
  <si>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</si>
  <si>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</si>
  <si>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</si>
  <si>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</si>
  <si>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</si>
  <si>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</si>
  <si>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</si>
  <si>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</si>
  <si>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</si>
  <si>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</si>
  <si>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</si>
  <si>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</si>
  <si>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</si>
  <si>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</si>
  <si>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</si>
  <si>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</si>
  <si>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</si>
  <si>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</si>
  <si>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</si>
  <si>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</si>
  <si>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</si>
  <si>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</si>
  <si>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</si>
  <si>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</si>
  <si>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</si>
  <si>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</si>
  <si>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</si>
  <si>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</si>
  <si>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</si>
  <si>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</si>
  <si>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</si>
  <si>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</si>
  <si>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</si>
  <si>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</si>
  <si>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</si>
  <si>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</si>
  <si>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</si>
  <si>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</si>
  <si>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</si>
  <si>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</si>
  <si>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</si>
  <si>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</si>
  <si>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</si>
  <si>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</si>
  <si>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</si>
  <si>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</si>
  <si>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</si>
  <si>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</si>
  <si>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</si>
  <si>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</si>
  <si>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</si>
  <si>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</si>
  <si>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</si>
  <si>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</si>
  <si>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</si>
  <si>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</si>
  <si>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</si>
  <si>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</si>
  <si>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</si>
  <si>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</si>
  <si>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</si>
  <si>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</si>
  <si>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</si>
  <si>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</si>
  <si>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</si>
  <si>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</si>
  <si>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</si>
  <si>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</si>
  <si>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</si>
  <si>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</si>
  <si>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</si>
  <si>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</si>
  <si>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</si>
  <si>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</si>
  <si>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</si>
  <si>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</si>
  <si>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</si>
  <si>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</si>
  <si>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</si>
  <si>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</si>
  <si>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</si>
  <si>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</si>
  <si>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</si>
  <si>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</si>
  <si>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</si>
  <si>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</si>
  <si>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</si>
  <si>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</si>
  <si>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</si>
  <si>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</si>
  <si>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</si>
  <si>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</si>
  <si>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</si>
  <si>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</si>
  <si>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</si>
  <si>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</si>
  <si>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</si>
  <si>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</si>
  <si>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</si>
  <si>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</si>
  <si>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</si>
  <si>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</si>
  <si>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</si>
  <si>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</si>
  <si>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</si>
  <si>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</si>
  <si>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</si>
  <si>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</si>
  <si>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</si>
  <si>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</si>
  <si>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</si>
  <si>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</si>
  <si>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</si>
  <si>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</si>
  <si>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</si>
  <si>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</si>
  <si>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</si>
  <si>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</si>
  <si>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</si>
  <si>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</si>
  <si>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</si>
  <si>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</si>
  <si>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</si>
  <si>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</si>
  <si>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</si>
  <si>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</si>
  <si>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</si>
  <si>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</si>
  <si>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</si>
  <si>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</si>
  <si>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</si>
  <si>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</si>
  <si>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</si>
  <si>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</si>
  <si>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</si>
  <si>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</si>
  <si>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</si>
  <si>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</si>
  <si>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</si>
  <si>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</si>
  <si>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</si>
  <si>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</si>
  <si>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</si>
  <si>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</si>
  <si>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</si>
  <si>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</si>
  <si>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</si>
  <si>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</si>
  <si>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</si>
  <si>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</si>
  <si>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</si>
  <si>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</si>
  <si>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</si>
  <si>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</si>
  <si>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</si>
  <si>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</si>
  <si>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</si>
  <si>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</si>
  <si>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</si>
  <si>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</si>
  <si>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</si>
  <si>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</si>
  <si>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</si>
  <si>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</si>
  <si>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</si>
  <si>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</si>
  <si>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</si>
  <si>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</si>
  <si>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</si>
  <si>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</si>
  <si>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</si>
  <si>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</si>
  <si>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</si>
  <si>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</si>
  <si>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</si>
  <si>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</si>
  <si>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</si>
  <si>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</si>
  <si>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</si>
  <si>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</si>
  <si>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</si>
  <si>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</si>
  <si>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</si>
  <si>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</si>
  <si>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</si>
  <si>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</si>
  <si>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</si>
  <si>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</si>
  <si>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</si>
  <si>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</si>
  <si>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</si>
  <si>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</si>
  <si>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</si>
  <si>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</si>
  <si>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</si>
  <si>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</si>
  <si>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</si>
  <si>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</si>
  <si>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</si>
  <si>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</si>
  <si>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</si>
  <si>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</si>
  <si>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</si>
  <si>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</si>
  <si>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</si>
  <si>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</si>
  <si>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</si>
  <si>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</si>
  <si>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</si>
  <si>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</si>
  <si>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</si>
  <si>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</si>
  <si>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</si>
  <si>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</si>
  <si>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</si>
  <si>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</si>
  <si>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</si>
  <si>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</si>
  <si>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</si>
  <si>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</si>
  <si>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</si>
  <si>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</si>
  <si>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</si>
  <si>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</si>
  <si>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</si>
  <si>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</si>
  <si>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</si>
  <si>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</si>
  <si>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</si>
  <si>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</si>
  <si>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</si>
  <si>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</si>
  <si>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</si>
  <si>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</si>
  <si>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</si>
  <si>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</si>
  <si>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</si>
  <si>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</si>
  <si>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</si>
  <si>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</si>
  <si>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</si>
  <si>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</si>
  <si>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</si>
  <si>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</si>
  <si>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</si>
  <si>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</si>
  <si>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</si>
  <si>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</si>
  <si>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</si>
  <si>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</si>
  <si>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</si>
  <si>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</si>
  <si>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</si>
  <si>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</si>
  <si>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</si>
  <si>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</si>
  <si>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</si>
  <si>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</si>
  <si>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</si>
  <si>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</si>
  <si>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</si>
  <si>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</si>
  <si>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</si>
  <si>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</si>
  <si>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</si>
  <si>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</si>
  <si>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</si>
  <si>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</si>
  <si>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</si>
  <si>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</si>
  <si>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</si>
  <si>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</si>
  <si>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</si>
  <si>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</si>
  <si>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</si>
  <si>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</si>
  <si>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</si>
  <si>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</si>
  <si>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</si>
  <si>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</si>
  <si>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</si>
  <si>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</si>
  <si>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</si>
  <si>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</si>
  <si>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</si>
  <si>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</si>
  <si>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</si>
  <si>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</si>
  <si>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</si>
  <si>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</si>
  <si>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</si>
  <si>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</si>
  <si>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</si>
  <si>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</si>
  <si>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</si>
  <si>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</si>
  <si>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</si>
  <si>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</si>
  <si>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</si>
  <si>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</si>
  <si>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</si>
  <si>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</si>
  <si>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</si>
  <si>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</si>
  <si>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</si>
  <si>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</si>
  <si>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</si>
  <si>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</si>
  <si>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</si>
  <si>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</si>
  <si>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</si>
  <si>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</si>
  <si>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</si>
  <si>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</si>
  <si>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</si>
  <si>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</si>
  <si>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</si>
  <si>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</si>
  <si>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</si>
  <si>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</si>
  <si>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</si>
  <si>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</si>
  <si>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</si>
  <si>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</si>
  <si>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</si>
  <si>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</si>
  <si>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</si>
  <si>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</si>
  <si>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</si>
  <si>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</si>
  <si>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</si>
  <si>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</si>
  <si>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</si>
  <si>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</si>
  <si>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</si>
  <si>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</si>
  <si>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</si>
  <si>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</si>
  <si>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</si>
  <si>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</si>
  <si>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</si>
  <si>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</si>
  <si>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</si>
  <si>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</si>
  <si>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</si>
  <si>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</si>
  <si>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</si>
  <si>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</si>
  <si>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</si>
  <si>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</si>
  <si>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</si>
  <si>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</si>
  <si>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</si>
  <si>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</si>
  <si>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</si>
  <si>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</si>
  <si>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</si>
  <si>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</si>
  <si>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</si>
  <si>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</si>
  <si>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</si>
  <si>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</si>
  <si>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</si>
  <si>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</si>
  <si>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</si>
  <si>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</si>
  <si>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</si>
  <si>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</si>
  <si>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</si>
  <si>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</si>
  <si>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</si>
  <si>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</si>
  <si>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</si>
  <si>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</si>
  <si>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</si>
  <si>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</si>
  <si>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</si>
  <si>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</si>
  <si>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</si>
  <si>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</si>
  <si>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</si>
  <si>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</si>
  <si>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</si>
  <si>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</si>
  <si>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</si>
  <si>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</si>
  <si>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</si>
  <si>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</si>
  <si>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</si>
  <si>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</si>
  <si>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</si>
  <si>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</si>
  <si>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</si>
  <si>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</si>
  <si>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</si>
  <si>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</si>
  <si>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</si>
  <si>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</si>
  <si>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</si>
  <si>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</si>
  <si>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</si>
  <si>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</si>
  <si>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</si>
  <si>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</si>
  <si>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</si>
  <si>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</si>
  <si>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</si>
  <si>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</si>
  <si>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</si>
  <si>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</si>
  <si>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</si>
  <si>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</si>
  <si>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</si>
  <si>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</si>
  <si>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</si>
  <si>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</si>
  <si>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</si>
  <si>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</si>
  <si>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</si>
  <si>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</si>
  <si>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</si>
  <si>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</si>
  <si>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</si>
  <si>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</si>
  <si>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</si>
  <si>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</si>
  <si>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</si>
  <si>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</si>
  <si>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</si>
  <si>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</si>
  <si>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</si>
  <si>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</si>
  <si>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</si>
  <si>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</si>
  <si>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</si>
  <si>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</si>
  <si>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</si>
  <si>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</si>
  <si>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</si>
  <si>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</si>
  <si>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</si>
  <si>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</si>
  <si>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</si>
  <si>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</si>
  <si>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</si>
  <si>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</si>
  <si>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</si>
  <si>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</si>
  <si>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</si>
  <si>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</si>
  <si>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</si>
  <si>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</si>
  <si>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</si>
  <si>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</si>
  <si>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</si>
  <si>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</si>
  <si>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</si>
  <si>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</si>
  <si>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</si>
  <si>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</si>
  <si>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</si>
  <si>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</si>
  <si>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</si>
  <si>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</si>
  <si>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</si>
  <si>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</si>
  <si>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</si>
  <si>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</si>
  <si>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</si>
  <si>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</si>
  <si>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</si>
  <si>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</si>
  <si>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</si>
  <si>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</si>
  <si>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</si>
  <si>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</si>
  <si>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</si>
  <si>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</si>
  <si>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</si>
  <si>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</si>
  <si>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</si>
  <si>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</si>
  <si>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</si>
  <si>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</si>
  <si>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</si>
  <si>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</si>
  <si>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</si>
  <si>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</si>
  <si>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</si>
  <si>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</si>
  <si>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</si>
  <si>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</si>
  <si>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</si>
  <si>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</si>
  <si>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</si>
  <si>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</si>
  <si>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</si>
  <si>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</si>
  <si>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</si>
  <si>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</si>
  <si>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</si>
  <si>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</si>
  <si>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</si>
  <si>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</si>
  <si>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</si>
  <si>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</si>
  <si>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</si>
  <si>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</si>
  <si>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</si>
  <si>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</si>
  <si>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</si>
  <si>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</si>
  <si>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</si>
  <si>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</si>
  <si>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</si>
  <si>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</si>
  <si>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</si>
  <si>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</si>
  <si>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</si>
  <si>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</si>
  <si>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</si>
  <si>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</si>
  <si>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</si>
  <si>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</si>
  <si>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</si>
  <si>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</si>
  <si>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</si>
  <si>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</si>
  <si>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</si>
  <si>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</si>
  <si>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</si>
  <si>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</si>
  <si>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</si>
  <si>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</si>
  <si>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</si>
  <si>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</si>
  <si>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</si>
  <si>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</si>
  <si>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</si>
  <si>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</si>
  <si>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</si>
  <si>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</si>
  <si>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</si>
  <si>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</si>
  <si>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</si>
  <si>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</si>
  <si>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</si>
  <si>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</si>
  <si>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</si>
  <si>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</si>
  <si>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</si>
  <si>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</si>
  <si>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</si>
  <si>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</si>
  <si>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</si>
  <si>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</si>
  <si>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</si>
  <si>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</si>
  <si>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</si>
  <si>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</si>
  <si>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</si>
  <si>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</si>
  <si>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</si>
  <si>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</si>
  <si>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</si>
  <si>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</si>
  <si>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</si>
  <si>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</si>
  <si>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</si>
  <si>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</si>
  <si>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</si>
  <si>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</si>
  <si>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</si>
  <si>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</si>
  <si>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</si>
  <si>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</si>
  <si>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</si>
  <si>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</si>
  <si>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</si>
  <si>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</si>
  <si>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</si>
  <si>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</si>
  <si>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</si>
  <si>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</si>
  <si>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</si>
  <si>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</si>
  <si>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</si>
  <si>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</si>
  <si>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</si>
  <si>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</si>
  <si>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</si>
  <si>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</si>
  <si>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</si>
  <si>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</si>
  <si>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</si>
  <si>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</si>
  <si>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</si>
  <si>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</si>
  <si>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</si>
  <si>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</si>
  <si>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</si>
  <si>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</si>
  <si>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</si>
  <si>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</si>
  <si>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</si>
  <si>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</si>
  <si>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</si>
  <si>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</si>
  <si>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</si>
  <si>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</si>
  <si>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</si>
  <si>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</si>
  <si>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</si>
  <si>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</si>
  <si>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</si>
  <si>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</si>
  <si>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</si>
  <si>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</si>
  <si>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</si>
  <si>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</si>
  <si>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</si>
  <si>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</si>
  <si>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</si>
  <si>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</si>
  <si>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</si>
  <si>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</si>
  <si>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</si>
  <si>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</si>
  <si>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</si>
  <si>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</si>
  <si>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</si>
  <si>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</si>
  <si>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</si>
  <si>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</si>
  <si>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</si>
  <si>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</si>
  <si>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</si>
  <si>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</si>
  <si>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</si>
  <si>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</si>
  <si>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</si>
  <si>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</si>
  <si>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</si>
  <si>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</si>
  <si>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</si>
  <si>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</si>
  <si>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</si>
  <si>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</si>
  <si>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</si>
  <si>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</si>
  <si>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</si>
  <si>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</si>
  <si>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</si>
  <si>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</si>
  <si>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</si>
  <si>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</si>
  <si>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</si>
  <si>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</si>
  <si>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</si>
  <si>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</si>
  <si>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</si>
  <si>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</si>
  <si>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</si>
  <si>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</si>
  <si>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</si>
  <si>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</si>
  <si>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</si>
  <si>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</si>
  <si>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</si>
  <si>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</si>
  <si>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</si>
  <si>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</si>
  <si>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</si>
  <si>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</si>
  <si>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</si>
  <si>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</si>
  <si>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</si>
  <si>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</si>
  <si>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</si>
  <si>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</si>
  <si>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</si>
  <si>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</si>
  <si>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</si>
  <si>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</si>
  <si>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</si>
  <si>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</si>
  <si>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</si>
  <si>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</si>
  <si>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</si>
  <si>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</si>
  <si>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</si>
  <si>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</si>
  <si>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</si>
  <si>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</si>
  <si>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</si>
  <si>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</si>
  <si>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</si>
  <si>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</si>
  <si>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</si>
  <si>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</si>
  <si>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</si>
  <si>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</si>
  <si>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</si>
  <si>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</si>
  <si>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</si>
  <si>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</si>
  <si>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</si>
  <si>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</si>
  <si>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</si>
  <si>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</si>
  <si>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</si>
  <si>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</si>
  <si>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</si>
  <si>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</si>
  <si>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</si>
  <si>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</si>
  <si>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</si>
  <si>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</si>
  <si>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</si>
  <si>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</si>
  <si>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</si>
  <si>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</si>
  <si>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</si>
  <si>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</si>
  <si>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</si>
  <si>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</si>
  <si>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</si>
  <si>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</si>
  <si>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</si>
  <si>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</si>
  <si>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</si>
  <si>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</si>
  <si>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</si>
  <si>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</si>
  <si>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</si>
  <si>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</si>
  <si>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</si>
  <si>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</si>
  <si>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</si>
  <si>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</si>
  <si>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</si>
  <si>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</si>
  <si>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</si>
  <si>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</si>
  <si>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</si>
  <si>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</si>
  <si>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</si>
  <si>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</si>
  <si>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</si>
  <si>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</si>
  <si>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</si>
  <si>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</si>
  <si>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</si>
  <si>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</si>
  <si>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</si>
  <si>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</si>
  <si>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</si>
  <si>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</si>
  <si>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</si>
  <si>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</si>
  <si>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</si>
  <si>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</si>
  <si>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</si>
  <si>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</si>
  <si>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</si>
  <si>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</si>
  <si>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</si>
  <si>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</si>
  <si>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</si>
  <si>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</si>
  <si>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</si>
  <si>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</si>
  <si>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</si>
  <si>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</si>
  <si>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</si>
  <si>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</si>
  <si>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</si>
  <si>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</si>
  <si>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</si>
  <si>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</si>
  <si>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</si>
  <si>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</si>
  <si>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</si>
  <si>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</si>
  <si>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</si>
  <si>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</si>
  <si>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</si>
  <si>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</si>
  <si>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</si>
  <si>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</si>
  <si>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</si>
  <si>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</si>
  <si>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</si>
  <si>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</si>
  <si>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</si>
  <si>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</si>
  <si>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</si>
  <si>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</si>
  <si>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</si>
  <si>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</si>
  <si>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</si>
  <si>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</si>
  <si>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</si>
  <si>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</si>
  <si>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</si>
  <si>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</si>
  <si>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</si>
  <si>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</si>
  <si>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</si>
  <si>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</si>
  <si>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</si>
  <si>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</si>
  <si>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</si>
  <si>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</si>
  <si>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</si>
  <si>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</si>
  <si>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</si>
  <si>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</si>
  <si>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</si>
  <si>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</si>
  <si>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</si>
  <si>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</si>
  <si>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</si>
  <si>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</si>
  <si>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</si>
  <si>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</si>
  <si>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</si>
  <si>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</si>
  <si>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</si>
  <si>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</si>
  <si>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</si>
  <si>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</si>
  <si>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</si>
  <si>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</si>
  <si>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</si>
  <si>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</si>
  <si>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</si>
  <si>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</si>
  <si>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</si>
  <si>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</si>
  <si>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</si>
  <si>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</si>
  <si>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</si>
  <si>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</si>
  <si>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</si>
  <si>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</si>
  <si>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</si>
  <si>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</si>
  <si>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</si>
  <si>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</si>
  <si>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</si>
  <si>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</si>
  <si>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</si>
  <si>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</si>
  <si>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</si>
  <si>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</si>
  <si>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</si>
  <si>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</si>
  <si>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</si>
  <si>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</si>
  <si>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</si>
  <si>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</si>
  <si>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</si>
  <si>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</si>
  <si>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</si>
  <si>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</si>
  <si>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</si>
  <si>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</si>
  <si>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</si>
  <si>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</si>
  <si>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</si>
  <si>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</si>
  <si>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</si>
  <si>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</si>
  <si>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</si>
  <si>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</si>
  <si>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</si>
  <si>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</si>
  <si>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</si>
  <si>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</si>
  <si>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</si>
  <si>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</si>
  <si>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</si>
  <si>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</si>
  <si>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</si>
  <si>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</si>
  <si>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</si>
  <si>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</si>
  <si>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</si>
  <si>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</si>
  <si>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</si>
  <si>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</si>
  <si>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</si>
  <si>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</si>
  <si>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</si>
  <si>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</si>
  <si>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</si>
  <si>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</si>
  <si>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</si>
  <si>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</si>
  <si>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</si>
  <si>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</si>
  <si>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</si>
  <si>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</si>
  <si>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</si>
  <si>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</si>
  <si>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</si>
  <si>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</si>
  <si>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</si>
  <si>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</si>
  <si>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</si>
  <si>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</si>
  <si>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</si>
  <si>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</si>
  <si>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</si>
  <si>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</si>
  <si>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</si>
  <si>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</si>
  <si>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</si>
  <si>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</si>
  <si>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</si>
  <si>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</si>
  <si>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</si>
  <si>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</si>
  <si>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</si>
  <si>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</si>
  <si>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</si>
  <si>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</si>
  <si>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</si>
  <si>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</si>
  <si>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</si>
  <si>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</si>
  <si>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</si>
  <si>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</si>
  <si>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</si>
  <si>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</si>
  <si>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</si>
  <si>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</si>
  <si>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</si>
  <si>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</si>
  <si>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</si>
  <si>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</si>
  <si>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</si>
  <si>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</si>
  <si>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</si>
  <si>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</si>
  <si>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</si>
  <si>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</si>
  <si>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</si>
  <si>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</si>
  <si>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</si>
  <si>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</si>
  <si>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</si>
  <si>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</si>
  <si>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</si>
  <si>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</si>
  <si>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</si>
  <si>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</si>
  <si>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</si>
  <si>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</si>
  <si>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</si>
  <si>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</si>
  <si>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</si>
  <si>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</si>
  <si>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</si>
  <si>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</si>
  <si>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</si>
  <si>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</si>
  <si>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</si>
  <si>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</si>
  <si>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</si>
  <si>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</si>
  <si>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</si>
  <si>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</si>
  <si>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</si>
  <si>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</si>
  <si>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</si>
  <si>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</si>
  <si>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</si>
  <si>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</si>
  <si>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</si>
  <si>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</si>
  <si>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</si>
  <si>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</si>
  <si>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</si>
  <si>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</si>
  <si>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</si>
  <si>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</si>
  <si>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</si>
  <si>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</si>
  <si>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</si>
  <si>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</si>
  <si>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</si>
  <si>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</si>
  <si>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</si>
  <si>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</si>
  <si>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</si>
  <si>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</si>
  <si>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</si>
  <si>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</si>
  <si>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</si>
  <si>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</si>
  <si>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</si>
  <si>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</si>
  <si>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</si>
  <si>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</si>
  <si>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</si>
  <si>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</si>
  <si>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</si>
  <si>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</si>
  <si>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</si>
  <si>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</si>
  <si>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</si>
  <si>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</si>
  <si>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</si>
  <si>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</si>
  <si>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</si>
  <si>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</si>
  <si>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</si>
  <si>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</si>
  <si>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</si>
  <si>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</si>
  <si>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</si>
  <si>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</si>
  <si>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</si>
  <si>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</si>
  <si>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</si>
  <si>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</si>
  <si>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</si>
  <si>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</si>
  <si>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</si>
  <si>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</si>
  <si>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</si>
  <si>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</si>
  <si>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</si>
  <si>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</si>
  <si>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</si>
  <si>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</si>
  <si>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</si>
  <si>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</si>
  <si>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</si>
  <si>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</si>
  <si>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</si>
  <si>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</si>
  <si>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</si>
  <si>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</si>
  <si>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</si>
  <si>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</si>
  <si>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</si>
  <si>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</si>
  <si>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</si>
  <si>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</si>
  <si>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</si>
  <si>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</si>
  <si>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</si>
  <si>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</si>
  <si>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</si>
  <si>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</si>
  <si>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</si>
  <si>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</si>
  <si>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</si>
  <si>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</si>
  <si>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</si>
  <si>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</si>
  <si>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</si>
  <si>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</si>
  <si>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</si>
  <si>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</si>
  <si>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</si>
  <si>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</si>
  <si>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</si>
  <si>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</si>
  <si>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</si>
  <si>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</si>
  <si>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</si>
  <si>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</si>
  <si>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</si>
  <si>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</si>
  <si>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</si>
  <si>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</si>
  <si>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</si>
  <si>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</si>
  <si>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</si>
  <si>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</si>
  <si>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</si>
  <si>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</si>
  <si>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</si>
  <si>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</si>
  <si>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</si>
  <si>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</si>
  <si>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</si>
  <si>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</si>
  <si>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</si>
  <si>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</si>
  <si>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</si>
  <si>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</si>
  <si>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</si>
  <si>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</si>
  <si>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</si>
  <si>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</si>
  <si>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</si>
  <si>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</si>
  <si>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</si>
  <si>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</si>
  <si>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</si>
  <si>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</si>
  <si>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</si>
  <si>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</si>
  <si>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</si>
  <si>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</si>
  <si>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</si>
  <si>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</si>
  <si>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</si>
  <si>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</si>
  <si>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</si>
  <si>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</si>
  <si>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</si>
  <si>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</si>
  <si>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</si>
  <si>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</si>
  <si>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</si>
  <si>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</si>
  <si>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</si>
  <si>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</si>
  <si>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</si>
  <si>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</si>
  <si>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</si>
  <si>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</si>
  <si>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</si>
  <si>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</si>
  <si>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</si>
  <si>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</si>
  <si>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</si>
  <si>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</si>
  <si>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</si>
  <si>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</si>
  <si>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</si>
  <si>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</si>
  <si>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</si>
  <si>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</si>
  <si>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</si>
  <si>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</si>
  <si>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</si>
  <si>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</si>
  <si>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</si>
  <si>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</si>
  <si>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</si>
  <si>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</si>
  <si>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</si>
  <si>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</si>
  <si>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</si>
  <si>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</si>
  <si>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</si>
  <si>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</si>
  <si>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</si>
  <si>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</si>
  <si>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</si>
  <si>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</si>
  <si>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</si>
  <si>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</si>
  <si>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</si>
  <si>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</si>
  <si>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</si>
  <si>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</si>
  <si>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</si>
  <si>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</si>
  <si>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</si>
  <si>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</si>
  <si>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</si>
  <si>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</si>
  <si>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</si>
  <si>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</si>
  <si>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</si>
  <si>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</si>
  <si>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</si>
  <si>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</si>
  <si>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</si>
  <si>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</si>
  <si>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</si>
  <si>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</si>
  <si>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</si>
  <si>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</si>
  <si>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</si>
  <si>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</si>
  <si>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</si>
  <si>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</si>
  <si>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</si>
  <si>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</si>
  <si>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</si>
  <si>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</si>
  <si>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</si>
  <si>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</si>
  <si>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</si>
  <si>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</si>
  <si>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</si>
  <si>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</si>
  <si>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</si>
  <si>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</si>
  <si>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</si>
  <si>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</si>
  <si>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</si>
  <si>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</si>
  <si>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</si>
  <si>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</si>
  <si>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</si>
  <si>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</si>
  <si>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</si>
  <si>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</si>
  <si>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</si>
  <si>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</si>
  <si>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</si>
  <si>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</si>
  <si>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</si>
  <si>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</si>
  <si>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</si>
  <si>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</si>
  <si>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</si>
  <si>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</si>
  <si>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</si>
  <si>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</si>
  <si>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</si>
  <si>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</si>
  <si>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</si>
  <si>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</si>
  <si>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</si>
  <si>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</si>
  <si>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</si>
  <si>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</si>
  <si>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</si>
  <si>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</si>
  <si>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</si>
  <si>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</si>
  <si>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</si>
  <si>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</si>
  <si>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</si>
  <si>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</si>
  <si>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</si>
  <si>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</si>
  <si>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</si>
  <si>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</si>
  <si>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</si>
  <si>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</si>
  <si>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</si>
  <si>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</si>
  <si>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</si>
  <si>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</si>
  <si>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</si>
  <si>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</si>
  <si>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</si>
  <si>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</si>
  <si>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</si>
  <si>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</si>
  <si>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</si>
  <si>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</si>
  <si>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</si>
  <si>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</si>
  <si>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</si>
  <si>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</si>
  <si>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</si>
  <si>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</si>
  <si>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</si>
  <si>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</si>
  <si>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</si>
  <si>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</si>
  <si>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</si>
  <si>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</si>
  <si>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</si>
  <si>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</si>
  <si>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</si>
  <si>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</si>
  <si>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</si>
  <si>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</si>
  <si>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</si>
  <si>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</si>
  <si>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</si>
  <si>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</si>
  <si>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</si>
  <si>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</si>
  <si>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</si>
  <si>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</si>
  <si>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</si>
  <si>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</si>
  <si>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</si>
  <si>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</si>
  <si>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</si>
  <si>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</si>
  <si>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</si>
  <si>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</si>
  <si>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</si>
  <si>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</si>
  <si>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</si>
  <si>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</si>
  <si>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</si>
  <si>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</si>
  <si>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</si>
  <si>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</si>
  <si>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</si>
  <si>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</si>
  <si>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</si>
  <si>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</si>
  <si>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</si>
  <si>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</si>
  <si>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</si>
  <si>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</si>
  <si>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</si>
  <si>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</si>
  <si>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</si>
  <si>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</si>
  <si>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</si>
  <si>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</si>
  <si>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</si>
  <si>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</si>
  <si>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</si>
  <si>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</si>
  <si>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</si>
  <si>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</si>
  <si>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</si>
  <si>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</si>
  <si>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</si>
  <si>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</si>
  <si>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</si>
  <si>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</si>
  <si>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</si>
  <si>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</si>
  <si>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</si>
  <si>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</si>
  <si>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</si>
  <si>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</si>
  <si>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</si>
  <si>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</si>
  <si>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</si>
  <si>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</si>
  <si>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</si>
  <si>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</si>
  <si>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</si>
  <si>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</si>
  <si>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</si>
  <si>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</si>
  <si>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</si>
  <si>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</si>
  <si>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</si>
  <si>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</si>
  <si>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</si>
  <si>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</si>
  <si>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</si>
  <si>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</si>
  <si>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</si>
  <si>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</si>
  <si>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</si>
  <si>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</si>
  <si>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</si>
  <si>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</si>
  <si>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</si>
  <si>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</si>
  <si>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</si>
  <si>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</si>
  <si>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</si>
  <si>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</si>
  <si>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</si>
  <si>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</si>
  <si>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</si>
  <si>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</si>
  <si>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</si>
  <si>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</si>
  <si>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</si>
  <si>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</si>
  <si>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</si>
  <si>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</si>
  <si>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</si>
  <si>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</si>
  <si>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</si>
  <si>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</si>
  <si>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</si>
  <si>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</si>
  <si>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</si>
  <si>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</si>
  <si>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</si>
  <si>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</si>
  <si>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</si>
  <si>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</si>
  <si>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</si>
  <si>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</si>
  <si>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</si>
  <si>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</si>
  <si>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</si>
  <si>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</si>
  <si>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</si>
  <si>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</si>
  <si>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</si>
  <si>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</si>
  <si>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</si>
  <si>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</si>
  <si>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</si>
  <si>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</si>
  <si>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</si>
  <si>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</si>
  <si>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</si>
  <si>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</si>
  <si>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</si>
  <si>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</si>
  <si>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</si>
  <si>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</si>
  <si>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</si>
  <si>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</si>
  <si>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</si>
  <si>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</si>
  <si>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</si>
  <si>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</si>
  <si>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</si>
  <si>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</si>
  <si>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</si>
  <si>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</si>
  <si>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</si>
  <si>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</si>
  <si>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</si>
  <si>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</si>
  <si>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</si>
  <si>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</si>
  <si>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</si>
  <si>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</si>
  <si>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</si>
  <si>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</si>
  <si>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</si>
  <si>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</si>
  <si>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</si>
  <si>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</si>
  <si>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</si>
  <si>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</si>
  <si>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</si>
  <si>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</si>
  <si>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</si>
  <si>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</si>
  <si>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</si>
  <si>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</si>
  <si>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</si>
  <si>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</si>
  <si>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</si>
  <si>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</si>
  <si>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</si>
  <si>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</si>
  <si>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</si>
  <si>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</si>
  <si>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</si>
  <si>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</si>
  <si>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</si>
  <si>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</si>
  <si>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</si>
  <si>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</si>
  <si>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</si>
  <si>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</si>
  <si>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</si>
  <si>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</si>
  <si>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</si>
  <si>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</si>
  <si>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</si>
  <si>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</si>
  <si>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</si>
  <si>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</si>
  <si>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</si>
  <si>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</si>
  <si>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</si>
  <si>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</si>
  <si>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</si>
  <si>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</si>
  <si>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</si>
  <si>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</si>
  <si>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</si>
  <si>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</si>
  <si>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</si>
  <si>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</si>
  <si>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</si>
  <si>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</si>
  <si>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</si>
  <si>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</si>
  <si>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</si>
  <si>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</si>
  <si>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</si>
  <si>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</si>
  <si>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</si>
  <si>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</si>
  <si>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</si>
  <si>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</si>
  <si>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</si>
  <si>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</si>
  <si>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</si>
  <si>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</si>
  <si>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</si>
  <si>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</si>
  <si>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</si>
  <si>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</si>
  <si>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</si>
  <si>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</si>
  <si>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</si>
  <si>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</si>
  <si>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</si>
  <si>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</si>
  <si>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</si>
  <si>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</si>
  <si>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</si>
  <si>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</si>
  <si>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</si>
  <si>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</si>
  <si>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</si>
  <si>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</si>
  <si>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</si>
  <si>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</si>
  <si>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</si>
  <si>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</si>
  <si>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</si>
  <si>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</si>
  <si>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</si>
  <si>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</si>
  <si>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</si>
  <si>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</si>
  <si>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</si>
  <si>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</si>
  <si>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</si>
  <si>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</si>
  <si>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</si>
  <si>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</si>
  <si>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</si>
  <si>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</si>
  <si>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</si>
  <si>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</si>
  <si>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</si>
  <si>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</si>
  <si>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</si>
  <si>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</si>
  <si>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</si>
  <si>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</si>
  <si>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</si>
  <si>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</si>
  <si>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</si>
  <si>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</si>
  <si>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</si>
  <si>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</si>
  <si>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</si>
  <si>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</si>
  <si>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</si>
  <si>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</si>
  <si>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</si>
  <si>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</si>
  <si>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</si>
  <si>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</si>
  <si>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</si>
  <si>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</si>
  <si>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</si>
  <si>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</si>
  <si>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</si>
  <si>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</si>
  <si>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</si>
  <si>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</si>
  <si>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</si>
  <si>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</si>
  <si>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</si>
  <si>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</si>
  <si>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</si>
  <si>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</si>
  <si>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</si>
  <si>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</si>
  <si>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</si>
  <si>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</si>
  <si>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</si>
  <si>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</si>
  <si>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</si>
  <si>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</si>
  <si>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</si>
  <si>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</si>
  <si>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</si>
  <si>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</si>
  <si>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</si>
  <si>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</si>
  <si>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</si>
  <si>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</si>
  <si>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</si>
  <si>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</si>
  <si>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</si>
  <si>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</si>
  <si>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</si>
  <si>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</si>
  <si>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</si>
  <si>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</si>
  <si>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</si>
  <si>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</si>
  <si>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</si>
  <si>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</si>
  <si>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</si>
  <si>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</si>
  <si>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</si>
  <si>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</si>
  <si>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</si>
  <si>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</si>
  <si>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</si>
  <si>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</si>
  <si>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</si>
  <si>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</si>
  <si>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</si>
  <si>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</si>
  <si>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</si>
  <si>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</si>
  <si>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</si>
  <si>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</si>
  <si>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</si>
  <si>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</si>
  <si>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</si>
  <si>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</si>
  <si>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</si>
  <si>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</si>
  <si>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</si>
  <si>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</si>
  <si>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</si>
  <si>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</si>
  <si>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</si>
  <si>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</si>
  <si>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</si>
  <si>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</si>
  <si>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</si>
  <si>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</si>
  <si>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</si>
  <si>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</si>
  <si>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</si>
  <si>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</si>
  <si>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</si>
  <si>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</si>
  <si>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</si>
  <si>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</si>
  <si>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</si>
  <si>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</si>
  <si>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</si>
  <si>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</si>
  <si>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</si>
  <si>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</si>
  <si>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</si>
  <si>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</si>
  <si>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</si>
  <si>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</si>
  <si>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</si>
  <si>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</si>
  <si>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</si>
  <si>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</si>
  <si>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</si>
  <si>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</si>
  <si>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</si>
  <si>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</si>
  <si>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</si>
  <si>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</si>
  <si>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</si>
  <si>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</si>
  <si>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</si>
  <si>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</si>
  <si>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</si>
  <si>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</si>
  <si>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</si>
  <si>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</si>
  <si>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</si>
  <si>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</si>
  <si>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</si>
  <si>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</si>
  <si>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</si>
  <si>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</si>
  <si>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</si>
  <si>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</si>
  <si>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</si>
  <si>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</si>
  <si>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</si>
  <si>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</si>
  <si>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</si>
  <si>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</si>
  <si>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</si>
  <si>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</si>
  <si>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</si>
  <si>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</si>
  <si>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</si>
  <si>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</si>
  <si>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</si>
  <si>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</si>
  <si>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</si>
  <si>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</si>
  <si>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</si>
  <si>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</si>
  <si>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</si>
  <si>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</si>
  <si>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</si>
  <si>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</si>
  <si>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</si>
  <si>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</si>
  <si>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</si>
  <si>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</si>
  <si>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</si>
  <si>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</si>
  <si>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</si>
  <si>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</si>
  <si>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</si>
  <si>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</si>
  <si>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</si>
  <si>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</si>
  <si>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</si>
  <si>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</si>
  <si>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</si>
  <si>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</si>
  <si>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</si>
  <si>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</si>
  <si>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</si>
  <si>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</si>
  <si>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</si>
  <si>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</si>
  <si>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</si>
  <si>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</si>
  <si>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</si>
  <si>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</si>
  <si>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</si>
  <si>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</si>
  <si>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</si>
  <si>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</si>
  <si>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</si>
  <si>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</si>
  <si>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</si>
  <si>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</si>
  <si>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</si>
  <si>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</si>
  <si>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</si>
  <si>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</si>
  <si>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</si>
  <si>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</si>
  <si>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</si>
  <si>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</si>
  <si>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</si>
  <si>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</si>
  <si>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</si>
  <si>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</si>
  <si>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</si>
  <si>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</si>
  <si>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</si>
  <si>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</si>
  <si>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</si>
  <si>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</si>
  <si>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</si>
  <si>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</si>
  <si>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</si>
  <si>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</si>
  <si>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</si>
  <si>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</si>
  <si>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</si>
  <si>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</si>
  <si>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</si>
  <si>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</si>
  <si>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</si>
  <si>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</si>
  <si>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</si>
  <si>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</si>
  <si>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</si>
  <si>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</si>
  <si>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</si>
  <si>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</si>
  <si>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</si>
  <si>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</si>
  <si>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</si>
  <si>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</si>
  <si>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</si>
  <si>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</si>
  <si>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</si>
  <si>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</si>
  <si>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</si>
  <si>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</si>
  <si>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</si>
  <si>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</si>
  <si>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</si>
  <si>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</si>
  <si>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</si>
  <si>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</si>
  <si>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</si>
  <si>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</si>
  <si>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</si>
  <si>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</si>
  <si>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</si>
  <si>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</si>
  <si>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</si>
  <si>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</si>
  <si>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</si>
  <si>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</si>
  <si>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</si>
  <si>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</si>
  <si>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</si>
  <si>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</si>
  <si>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</si>
  <si>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</si>
  <si>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</si>
  <si>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</si>
  <si>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</si>
  <si>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</si>
  <si>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</si>
  <si>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</si>
  <si>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</si>
  <si>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</si>
  <si>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</si>
  <si>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</si>
  <si>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</si>
  <si>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</si>
  <si>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</si>
  <si>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</si>
  <si>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</si>
  <si>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</si>
  <si>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</si>
  <si>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</si>
  <si>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</si>
  <si>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</si>
  <si>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</si>
  <si>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</si>
  <si>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</si>
  <si>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</si>
  <si>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</si>
  <si>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</si>
  <si>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</si>
  <si>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</si>
  <si>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</si>
  <si>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</si>
  <si>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</si>
  <si>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</si>
  <si>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</si>
  <si>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</si>
  <si>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</si>
  <si>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</si>
  <si>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</si>
  <si>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</si>
  <si>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</si>
  <si>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</si>
  <si>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</si>
  <si>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</si>
  <si>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</si>
  <si>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</si>
  <si>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</si>
  <si>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</si>
  <si>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</si>
  <si>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</si>
  <si>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</si>
  <si>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</si>
  <si>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</si>
  <si>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</si>
  <si>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</si>
  <si>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</si>
  <si>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</si>
  <si>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</si>
  <si>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</si>
  <si>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</si>
  <si>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</si>
  <si>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</si>
  <si>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</si>
  <si>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</si>
  <si>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</si>
  <si>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</si>
  <si>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</si>
  <si>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</si>
  <si>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</si>
  <si>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</si>
  <si>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</si>
  <si>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</si>
  <si>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</si>
  <si>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</si>
  <si>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</si>
  <si>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</si>
  <si>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</si>
  <si>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</si>
  <si>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</si>
  <si>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</si>
  <si>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</si>
  <si>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</si>
  <si>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</si>
  <si>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</si>
  <si>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</si>
  <si>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</si>
  <si>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</si>
  <si>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</si>
  <si>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</si>
  <si>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</si>
  <si>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</si>
  <si>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</si>
  <si>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</si>
  <si>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</si>
  <si>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</si>
  <si>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</si>
  <si>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</si>
  <si>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</si>
  <si>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</si>
  <si>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</si>
  <si>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</si>
  <si>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</si>
  <si>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</si>
  <si>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</si>
  <si>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</si>
  <si>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</si>
  <si>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</si>
  <si>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</si>
  <si>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</si>
  <si>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</si>
  <si>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</si>
  <si>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</si>
  <si>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</si>
  <si>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</si>
  <si>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</si>
  <si>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</si>
  <si>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</si>
  <si>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</si>
  <si>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</si>
  <si>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</si>
  <si>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</si>
  <si>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</si>
  <si>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</si>
  <si>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</si>
  <si>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</si>
  <si>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</si>
  <si>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</si>
  <si>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</si>
  <si>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</si>
  <si>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</si>
  <si>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</si>
  <si>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</si>
  <si>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</si>
  <si>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</si>
  <si>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</si>
  <si>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</si>
  <si>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</si>
  <si>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</si>
  <si>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</si>
  <si>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</si>
  <si>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</si>
  <si>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</si>
  <si>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</si>
  <si>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</si>
  <si>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</si>
  <si>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</si>
  <si>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</si>
  <si>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</si>
  <si>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</si>
  <si>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</si>
  <si>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</si>
  <si>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</si>
  <si>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</si>
  <si>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</si>
  <si>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</si>
  <si>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</si>
  <si>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</si>
  <si>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</si>
  <si>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</si>
  <si>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</si>
  <si>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</si>
  <si>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</si>
  <si>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</si>
  <si>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</si>
  <si>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</si>
  <si>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</si>
  <si>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</si>
  <si>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</si>
  <si>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</si>
  <si>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</si>
  <si>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</si>
  <si>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</si>
  <si>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</si>
  <si>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</si>
  <si>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</si>
  <si>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</si>
  <si>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</si>
  <si>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</si>
  <si>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</si>
  <si>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</si>
  <si>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</si>
  <si>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</si>
  <si>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</si>
  <si>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</si>
  <si>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</si>
  <si>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</si>
  <si>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</si>
  <si>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</si>
  <si>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</si>
  <si>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</si>
  <si>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</si>
  <si>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</si>
  <si>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</si>
  <si>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</si>
  <si>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</si>
  <si>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</si>
  <si>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</si>
  <si>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</si>
  <si>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</si>
  <si>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</si>
  <si>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</si>
  <si>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</si>
  <si>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</si>
  <si>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</si>
  <si>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</si>
  <si>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</si>
  <si>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</si>
  <si>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</si>
  <si>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</si>
  <si>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</si>
  <si>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</si>
  <si>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</si>
  <si>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</si>
  <si>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</si>
  <si>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</si>
  <si>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</si>
  <si>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</si>
  <si>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</si>
  <si>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</si>
  <si>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</si>
  <si>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</si>
  <si>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</si>
  <si>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</si>
  <si>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</si>
  <si>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</si>
  <si>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</si>
  <si>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</si>
  <si>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</si>
  <si>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</si>
  <si>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</si>
  <si>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</si>
  <si>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</si>
  <si>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</si>
  <si>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</si>
  <si>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</si>
  <si>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</si>
  <si>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</si>
  <si>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</si>
  <si>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</si>
  <si>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</si>
  <si>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</si>
  <si>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</si>
  <si>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</si>
  <si>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</si>
  <si>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</si>
  <si>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</si>
  <si>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</si>
  <si>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</si>
  <si>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</si>
  <si>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</si>
  <si>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</si>
  <si>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</si>
  <si>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</si>
  <si>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</si>
  <si>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</si>
  <si>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</si>
  <si>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</si>
  <si>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</si>
  <si>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</si>
  <si>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</si>
  <si>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</si>
  <si>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</si>
  <si>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</si>
  <si>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</si>
  <si>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</si>
  <si>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</si>
  <si>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</si>
  <si>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</si>
  <si>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</si>
  <si>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</si>
  <si>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</si>
  <si>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</si>
  <si>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</si>
  <si>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</si>
  <si>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</si>
  <si>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</si>
  <si>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</si>
  <si>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</si>
  <si>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</si>
  <si>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</si>
  <si>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</si>
  <si>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</si>
  <si>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</si>
  <si>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</si>
  <si>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</si>
  <si>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</si>
  <si>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</si>
  <si>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</si>
  <si>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</si>
  <si>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</si>
  <si>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</si>
  <si>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</si>
  <si>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</si>
  <si>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</si>
  <si>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</si>
  <si>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</si>
  <si>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</si>
  <si>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</si>
  <si>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</si>
  <si>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</si>
  <si>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</si>
  <si>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</si>
  <si>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</si>
  <si>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</si>
  <si>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</si>
  <si>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</si>
  <si>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</si>
  <si>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</si>
  <si>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</si>
  <si>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</si>
  <si>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</si>
  <si>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</si>
  <si>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</si>
  <si>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</si>
  <si>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</si>
  <si>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</si>
  <si>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</si>
  <si>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</si>
  <si>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</si>
  <si>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</si>
  <si>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</si>
  <si>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</si>
  <si>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</si>
  <si>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</si>
  <si>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</si>
  <si>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</si>
  <si>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</si>
  <si>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</si>
  <si>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</si>
  <si>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</si>
  <si>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</si>
  <si>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</si>
  <si>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</si>
  <si>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</si>
  <si>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</si>
  <si>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</si>
  <si>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</si>
  <si>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</si>
  <si>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</si>
  <si>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</si>
  <si>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</si>
  <si>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</si>
  <si>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</si>
  <si>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</si>
  <si>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</si>
  <si>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</si>
  <si>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</si>
  <si>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</si>
  <si>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</si>
  <si>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</si>
  <si>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</si>
  <si>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</si>
  <si>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</si>
  <si>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</si>
  <si>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</si>
  <si>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</si>
  <si>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</si>
  <si>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</si>
  <si>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</si>
  <si>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</si>
  <si>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</si>
  <si>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</si>
  <si>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</si>
  <si>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</si>
  <si>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</si>
  <si>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</si>
  <si>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</si>
  <si>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</si>
  <si>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</si>
  <si>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</si>
  <si>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</si>
  <si>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</si>
  <si>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</si>
  <si>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</si>
  <si>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</si>
  <si>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</si>
  <si>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</si>
  <si>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</si>
  <si>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</si>
  <si>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</si>
  <si>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</si>
  <si>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</si>
  <si>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</si>
  <si>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</si>
  <si>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</si>
  <si>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</si>
  <si>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</si>
  <si>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</si>
  <si>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</si>
  <si>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</si>
  <si>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</si>
  <si>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</si>
  <si>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</si>
  <si>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</si>
  <si>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</si>
  <si>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</si>
  <si>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</si>
  <si>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</si>
  <si>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</si>
  <si>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</si>
  <si>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</si>
  <si>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</si>
  <si>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</si>
  <si>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</si>
  <si>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</si>
  <si>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</si>
  <si>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</si>
  <si>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</si>
  <si>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</si>
  <si>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</si>
  <si>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</si>
  <si>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</si>
  <si>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</si>
  <si>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</si>
  <si>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</si>
  <si>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</si>
  <si>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</si>
  <si>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</si>
  <si>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</si>
  <si>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</si>
  <si>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</si>
  <si>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</si>
  <si>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</si>
  <si>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</si>
  <si>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</si>
  <si>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</si>
  <si>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</si>
  <si>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</si>
  <si>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</si>
  <si>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</si>
  <si>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</si>
  <si>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</si>
  <si>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</si>
  <si>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</si>
  <si>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</si>
  <si>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</si>
  <si>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</si>
  <si>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</si>
  <si>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</si>
  <si>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</si>
  <si>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</si>
  <si>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</si>
  <si>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</si>
  <si>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</si>
  <si>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</si>
  <si>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</si>
  <si>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</si>
  <si>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</si>
  <si>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</si>
  <si>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</si>
  <si>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</si>
  <si>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</si>
  <si>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</si>
  <si>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</si>
  <si>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</si>
  <si>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</si>
  <si>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</si>
  <si>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</si>
  <si>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</si>
  <si>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</si>
  <si>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</si>
  <si>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</si>
  <si>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</si>
  <si>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</si>
  <si>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</si>
  <si>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</si>
  <si>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</si>
  <si>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</si>
  <si>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</si>
  <si>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</si>
  <si>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</si>
  <si>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</si>
  <si>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</si>
  <si>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</si>
  <si>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</si>
  <si>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</si>
  <si>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</si>
  <si>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</si>
  <si>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</si>
  <si>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</si>
  <si>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</si>
  <si>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</si>
  <si>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</si>
  <si>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</si>
  <si>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</si>
  <si>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</si>
  <si>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</si>
  <si>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</si>
  <si>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</si>
  <si>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</si>
  <si>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</si>
  <si>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</si>
  <si>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</si>
  <si>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</si>
  <si>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</si>
  <si>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</si>
  <si>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</si>
  <si>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</si>
  <si>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</si>
  <si>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</si>
  <si>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</si>
  <si>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</si>
  <si>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</si>
  <si>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</si>
  <si>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</si>
  <si>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</si>
  <si>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</si>
  <si>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</si>
  <si>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</si>
  <si>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</si>
  <si>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</si>
  <si>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</si>
  <si>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</si>
  <si>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</si>
  <si>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</si>
  <si>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</si>
  <si>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</si>
  <si>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</si>
  <si>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</si>
  <si>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</si>
  <si>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</si>
  <si>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</si>
  <si>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</si>
  <si>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</si>
  <si>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</si>
  <si>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</si>
  <si>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</si>
  <si>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</si>
  <si>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</si>
  <si>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</si>
  <si>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</si>
  <si>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</si>
  <si>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</si>
  <si>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</si>
  <si>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</si>
  <si>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</si>
  <si>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</si>
  <si>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</si>
  <si>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</si>
  <si>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</si>
  <si>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</si>
  <si>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</si>
  <si>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</si>
  <si>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</si>
  <si>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</si>
  <si>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</si>
  <si>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</si>
  <si>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</si>
  <si>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</si>
  <si>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</si>
  <si>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</si>
  <si>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</si>
  <si>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</si>
  <si>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</si>
  <si>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</si>
  <si>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</si>
  <si>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</si>
  <si>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</si>
  <si>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</si>
  <si>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</si>
  <si>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</si>
  <si>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</si>
  <si>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</si>
  <si>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</si>
  <si>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</si>
  <si>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</si>
  <si>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</si>
  <si>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</si>
  <si>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</si>
  <si>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</si>
  <si>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</si>
  <si>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</si>
  <si>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</si>
  <si>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</si>
  <si>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</si>
  <si>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</si>
  <si>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</si>
  <si>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</si>
  <si>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</si>
  <si>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</si>
  <si>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</si>
  <si>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</si>
  <si>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</si>
  <si>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</si>
  <si>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</si>
  <si>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</si>
  <si>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</si>
  <si>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</si>
  <si>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</si>
  <si>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</si>
  <si>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</si>
  <si>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</si>
  <si>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</si>
  <si>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</si>
  <si>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</si>
  <si>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</si>
  <si>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</si>
  <si>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</si>
  <si>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</si>
  <si>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</si>
  <si>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</si>
  <si>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</si>
  <si>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</si>
  <si>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</si>
  <si>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</si>
  <si>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</si>
  <si>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</si>
  <si>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</si>
  <si>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</si>
  <si>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</si>
  <si>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</si>
  <si>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</si>
  <si>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</si>
  <si>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</si>
  <si>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</si>
  <si>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</si>
  <si>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</si>
  <si>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</si>
  <si>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</si>
  <si>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</si>
  <si>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</si>
  <si>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</si>
  <si>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</si>
  <si>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</si>
  <si>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</si>
  <si>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</si>
  <si>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</si>
  <si>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</si>
  <si>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</si>
  <si>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</si>
  <si>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</si>
  <si>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</si>
  <si>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</si>
  <si>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</si>
  <si>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</si>
  <si>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</si>
  <si>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</si>
  <si>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</si>
  <si>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</si>
  <si>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</si>
  <si>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</si>
  <si>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</si>
  <si>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</si>
  <si>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</si>
  <si>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</si>
  <si>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</si>
  <si>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</si>
  <si>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</si>
  <si>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</si>
  <si>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</si>
  <si>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</si>
  <si>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</si>
  <si>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</si>
  <si>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</si>
  <si>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</si>
  <si>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</si>
  <si>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</si>
  <si>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</si>
  <si>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</si>
  <si>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</si>
  <si>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</si>
  <si>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</si>
  <si>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</si>
  <si>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</si>
  <si>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</si>
  <si>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</si>
  <si>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</si>
  <si>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</si>
  <si>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</si>
  <si>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</si>
  <si>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</si>
  <si>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</si>
  <si>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</si>
  <si>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</si>
  <si>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</si>
  <si>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</si>
  <si>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</si>
  <si>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</si>
  <si>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</si>
  <si>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</si>
  <si>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</si>
  <si>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</si>
  <si>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</si>
  <si>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</si>
  <si>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</si>
  <si>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</si>
  <si>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</si>
  <si>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</si>
  <si>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</si>
  <si>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</si>
  <si>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</si>
  <si>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</si>
  <si>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</si>
  <si>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</si>
  <si>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</si>
  <si>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</si>
  <si>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</si>
  <si>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</si>
  <si>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</si>
  <si>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</si>
  <si>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</si>
  <si>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</si>
  <si>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</si>
  <si>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</si>
  <si>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</si>
  <si>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</si>
  <si>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</si>
  <si>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</si>
  <si>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</si>
  <si>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</si>
  <si>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</si>
  <si>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</si>
  <si>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</si>
  <si>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</si>
  <si>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</si>
  <si>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</si>
  <si>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</si>
  <si>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</si>
  <si>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</si>
  <si>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</si>
  <si>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</si>
  <si>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</si>
  <si>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</si>
  <si>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</si>
  <si>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</si>
  <si>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</si>
  <si>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</si>
  <si>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</si>
  <si>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</si>
  <si>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</si>
  <si>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</si>
  <si>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</si>
  <si>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</si>
  <si>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</si>
  <si>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</si>
  <si>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</si>
  <si>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</si>
  <si>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</si>
  <si>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</si>
  <si>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</si>
  <si>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</si>
  <si>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</si>
  <si>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</si>
  <si>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</si>
  <si>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</si>
  <si>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</si>
  <si>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</si>
  <si>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</si>
  <si>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</si>
  <si>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</si>
  <si>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</si>
  <si>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</si>
  <si>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</si>
  <si>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</si>
  <si>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</si>
  <si>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</si>
  <si>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</si>
  <si>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</si>
  <si>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</si>
  <si>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</si>
  <si>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</si>
  <si>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</si>
  <si>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</si>
  <si>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</si>
  <si>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</si>
  <si>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</si>
  <si>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</si>
  <si>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</si>
  <si>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</si>
  <si>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</si>
  <si>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</si>
  <si>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</si>
  <si>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</si>
  <si>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</si>
  <si>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</si>
  <si>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</si>
  <si>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</si>
  <si>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</si>
  <si>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</si>
  <si>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</si>
  <si>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</si>
  <si>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</si>
  <si>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</si>
  <si>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</si>
  <si>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</si>
  <si>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</si>
  <si>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</si>
  <si>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</si>
  <si>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</si>
  <si>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</si>
  <si>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</si>
  <si>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</si>
  <si>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</si>
  <si>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</si>
  <si>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</si>
  <si>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</si>
  <si>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</si>
  <si>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</si>
  <si>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</si>
  <si>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</si>
  <si>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</si>
  <si>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</si>
  <si>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</si>
  <si>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</si>
  <si>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</si>
  <si>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</si>
  <si>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</si>
  <si>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</si>
  <si>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</si>
  <si>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</si>
  <si>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</si>
  <si>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</si>
  <si>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</si>
  <si>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</si>
  <si>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</si>
  <si>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</si>
  <si>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</si>
  <si>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</si>
  <si>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</si>
  <si>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</si>
  <si>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</si>
  <si>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</si>
  <si>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</si>
  <si>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</si>
  <si>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</si>
  <si>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</si>
  <si>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</si>
  <si>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</si>
  <si>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</si>
  <si>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</si>
  <si>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</si>
  <si>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</si>
  <si>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</si>
  <si>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</si>
  <si>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</si>
  <si>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</si>
  <si>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</si>
  <si>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</si>
  <si>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</si>
  <si>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</si>
  <si>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</si>
  <si>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</si>
  <si>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</si>
  <si>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</si>
  <si>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</si>
  <si>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</si>
  <si>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</si>
  <si>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</si>
  <si>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</si>
  <si>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</si>
  <si>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</si>
  <si>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</si>
  <si>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</si>
  <si>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</si>
  <si>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</si>
  <si>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</si>
  <si>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</si>
  <si>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</si>
  <si>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</si>
  <si>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</si>
  <si>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</si>
  <si>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</si>
  <si>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</si>
  <si>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</si>
  <si>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</si>
  <si>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</si>
  <si>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</si>
  <si>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</si>
  <si>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</si>
  <si>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</si>
  <si>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</si>
  <si>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</si>
  <si>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</si>
  <si>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</si>
  <si>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</si>
  <si>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</si>
  <si>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</si>
  <si>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</si>
  <si>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</si>
  <si>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</si>
  <si>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</si>
  <si>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</si>
  <si>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</si>
  <si>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</si>
  <si>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</si>
  <si>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</si>
  <si>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</si>
  <si>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</si>
  <si>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</si>
  <si>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</si>
  <si>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</si>
  <si>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</si>
  <si>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</si>
  <si>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</si>
  <si>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</si>
  <si>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</si>
  <si>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</si>
  <si>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</si>
  <si>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</si>
  <si>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</si>
  <si>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</si>
  <si>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</si>
  <si>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</si>
  <si>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</si>
  <si>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</si>
  <si>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</si>
  <si>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</si>
  <si>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</si>
  <si>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</si>
  <si>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</si>
  <si>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</si>
  <si>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</si>
  <si>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</si>
  <si>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</si>
  <si>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</si>
  <si>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</si>
  <si>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</si>
  <si>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</si>
  <si>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</si>
  <si>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</si>
  <si>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</si>
  <si>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</si>
  <si>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</si>
  <si>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</si>
  <si>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</si>
  <si>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</si>
  <si>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</si>
  <si>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</si>
  <si>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</si>
  <si>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</si>
  <si>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</si>
  <si>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</si>
  <si>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</si>
  <si>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</si>
  <si>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</si>
  <si>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</si>
  <si>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</si>
  <si>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</si>
  <si>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</si>
  <si>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</si>
  <si>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</si>
  <si>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</si>
  <si>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</si>
  <si>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</si>
  <si>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</si>
  <si>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</si>
  <si>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</si>
  <si>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</si>
  <si>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</si>
  <si>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</si>
  <si>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</si>
  <si>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</si>
  <si>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</si>
  <si>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</si>
  <si>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</si>
  <si>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</si>
  <si>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</si>
  <si>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</si>
  <si>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</si>
  <si>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</si>
  <si>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</si>
  <si>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</si>
  <si>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</si>
  <si>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</si>
  <si>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</si>
  <si>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</si>
  <si>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</si>
  <si>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</si>
  <si>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</si>
  <si>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</si>
  <si>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</si>
  <si>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</si>
  <si>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</si>
  <si>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</si>
  <si>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</si>
  <si>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</si>
  <si>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</si>
  <si>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</si>
  <si>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</si>
  <si>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</si>
  <si>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</si>
  <si>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</si>
  <si>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</si>
  <si>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</si>
  <si>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</si>
  <si>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</si>
  <si>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</si>
  <si>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</si>
  <si>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</si>
  <si>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</si>
  <si>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</si>
  <si>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</si>
  <si>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</si>
  <si>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</si>
  <si>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</si>
  <si>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</si>
  <si>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</si>
  <si>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</si>
  <si>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</si>
  <si>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</si>
  <si>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</si>
  <si>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</si>
  <si>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</si>
  <si>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</si>
  <si>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</si>
  <si>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</si>
  <si>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</si>
  <si>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</si>
  <si>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</si>
  <si>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</si>
  <si>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</si>
  <si>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</si>
  <si>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</si>
  <si>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</si>
  <si>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</si>
  <si>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</si>
  <si>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</si>
  <si>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</si>
  <si>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</si>
  <si>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</si>
  <si>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</si>
  <si>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</si>
  <si>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</si>
  <si>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</si>
  <si>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</si>
  <si>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</si>
  <si>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</si>
  <si>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</si>
  <si>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</si>
  <si>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</si>
  <si>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</si>
  <si>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</si>
  <si>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</si>
  <si>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</si>
  <si>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</si>
  <si>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</si>
  <si>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</si>
  <si>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</si>
  <si>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</si>
  <si>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</si>
  <si>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</si>
  <si>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</si>
  <si>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</si>
  <si>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</si>
  <si>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</si>
  <si>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</si>
  <si>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</si>
  <si>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</si>
  <si>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</si>
  <si>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</si>
  <si>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</si>
  <si>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</si>
  <si>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</si>
  <si>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</si>
  <si>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</si>
  <si>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</si>
  <si>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</si>
  <si>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</si>
  <si>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</si>
  <si>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</si>
  <si>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</si>
  <si>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</si>
  <si>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</si>
  <si>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</si>
  <si>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</si>
  <si>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</si>
  <si>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</si>
  <si>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</si>
  <si>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</si>
  <si>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</si>
  <si>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</si>
  <si>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</si>
  <si>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</si>
  <si>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</si>
  <si>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</si>
  <si>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</si>
  <si>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</si>
  <si>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</si>
  <si>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</si>
  <si>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</si>
  <si>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</si>
  <si>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</si>
  <si>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</si>
  <si>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</si>
  <si>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</si>
  <si>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</si>
  <si>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</si>
  <si>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</si>
  <si>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</si>
  <si>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</si>
  <si>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</si>
  <si>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</si>
  <si>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</si>
  <si>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</si>
  <si>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</si>
  <si>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</si>
  <si>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</si>
  <si>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</si>
  <si>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</si>
  <si>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</si>
  <si>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</si>
  <si>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</si>
  <si>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</si>
  <si>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</si>
  <si>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</si>
  <si>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</si>
  <si>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</si>
  <si>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</si>
  <si>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</si>
  <si>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</si>
  <si>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</si>
  <si>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</si>
  <si>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</si>
  <si>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</si>
  <si>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</si>
  <si>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</si>
  <si>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</si>
  <si>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</si>
  <si>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</si>
  <si>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</si>
  <si>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</si>
  <si>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</si>
  <si>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</si>
  <si>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</si>
  <si>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</si>
  <si>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</si>
  <si>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</si>
  <si>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</si>
  <si>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</si>
  <si>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</si>
  <si>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</si>
  <si>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</si>
  <si>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</si>
  <si>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</si>
  <si>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</si>
  <si>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</si>
  <si>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</si>
  <si>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</si>
  <si>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</si>
  <si>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</si>
  <si>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</si>
  <si>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</si>
  <si>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</si>
  <si>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</si>
  <si>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</si>
  <si>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</si>
  <si>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</si>
  <si>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</si>
  <si>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</si>
  <si>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</si>
  <si>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</si>
  <si>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</si>
  <si>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</si>
  <si>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</si>
  <si>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</si>
  <si>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</si>
  <si>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</si>
  <si>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</si>
  <si>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</si>
  <si>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</si>
  <si>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</si>
  <si>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</si>
  <si>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</si>
  <si>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</si>
  <si>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</si>
  <si>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</si>
  <si>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</si>
  <si>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</si>
  <si>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</si>
  <si>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</si>
  <si>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</si>
  <si>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</si>
  <si>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</si>
  <si>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</si>
  <si>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</si>
  <si>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</si>
  <si>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</si>
  <si>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</si>
  <si>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</si>
  <si>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</si>
  <si>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</si>
  <si>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</si>
  <si>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</si>
  <si>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</si>
  <si>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</si>
  <si>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</si>
  <si>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</si>
  <si>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</si>
  <si>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</si>
  <si>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</si>
  <si>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</si>
  <si>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</si>
  <si>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</si>
  <si>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</si>
  <si>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</si>
  <si>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</si>
  <si>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</si>
  <si>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</si>
  <si>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</si>
  <si>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</si>
  <si>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</si>
  <si>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</si>
  <si>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</si>
  <si>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</si>
  <si>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</si>
  <si>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</si>
  <si>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</si>
  <si>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</si>
  <si>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</si>
  <si>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</si>
  <si>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</si>
  <si>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</si>
  <si>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</si>
  <si>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</si>
  <si>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</si>
  <si>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</si>
  <si>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</si>
  <si>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</si>
  <si>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</si>
  <si>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</si>
  <si>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</si>
  <si>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</si>
  <si>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</si>
  <si>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</si>
  <si>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</si>
  <si>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</si>
  <si>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</si>
  <si>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</si>
  <si>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</si>
  <si>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</si>
  <si>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</si>
  <si>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</si>
  <si>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</si>
  <si>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</si>
  <si>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</si>
  <si>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</si>
  <si>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</si>
  <si>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</si>
  <si>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</si>
  <si>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</si>
  <si>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</si>
  <si>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</si>
  <si>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</si>
  <si>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</si>
  <si>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</si>
  <si>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</si>
  <si>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</si>
  <si>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</si>
  <si>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</si>
  <si>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</si>
  <si>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</si>
  <si>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</si>
  <si>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</si>
  <si>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</si>
  <si>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</si>
  <si>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</si>
  <si>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</si>
  <si>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</si>
  <si>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</si>
  <si>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</si>
  <si>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</si>
  <si>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</si>
  <si>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</si>
  <si>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</si>
  <si>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</si>
  <si>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</si>
  <si>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</si>
  <si>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</si>
  <si>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</si>
  <si>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</si>
  <si>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</si>
  <si>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</si>
  <si>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</si>
  <si>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</si>
  <si>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</si>
  <si>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</si>
  <si>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</si>
  <si>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</si>
  <si>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</si>
  <si>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</si>
  <si>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</si>
  <si>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</si>
  <si>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</si>
  <si>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</si>
  <si>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</si>
  <si>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</si>
  <si>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</si>
  <si>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</si>
  <si>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</si>
  <si>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</si>
  <si>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</si>
  <si>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</si>
  <si>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</si>
  <si>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</si>
  <si>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</si>
  <si>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</si>
  <si>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</si>
  <si>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</si>
  <si>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</si>
  <si>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</si>
  <si>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</si>
  <si>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</si>
  <si>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</si>
  <si>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</si>
  <si>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</si>
  <si>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</si>
  <si>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</si>
  <si>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</si>
  <si>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</si>
  <si>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</si>
  <si>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</si>
  <si>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</si>
  <si>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</si>
  <si>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</si>
  <si>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</si>
  <si>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</si>
  <si>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</si>
  <si>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</si>
  <si>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</si>
  <si>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</si>
  <si>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</si>
  <si>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</si>
  <si>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</si>
  <si>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</si>
  <si>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</si>
  <si>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</si>
  <si>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</si>
  <si>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</si>
  <si>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</si>
  <si>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</si>
  <si>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</si>
  <si>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</si>
  <si>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</si>
  <si>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</si>
  <si>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</si>
  <si>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</si>
  <si>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</si>
  <si>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</si>
  <si>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</si>
  <si>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</si>
  <si>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</si>
  <si>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</si>
  <si>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</si>
  <si>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</si>
  <si>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</si>
  <si>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</si>
  <si>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</si>
  <si>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</si>
  <si>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</si>
  <si>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</si>
  <si>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</si>
  <si>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</si>
  <si>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</si>
  <si>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</si>
  <si>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</si>
  <si>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</si>
  <si>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</si>
  <si>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</si>
  <si>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</si>
  <si>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</si>
  <si>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</si>
  <si>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</si>
  <si>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</si>
  <si>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</si>
  <si>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</si>
  <si>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</si>
  <si>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</si>
  <si>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</si>
  <si>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</si>
  <si>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</si>
  <si>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</si>
  <si>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</si>
  <si>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</si>
  <si>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</si>
  <si>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</si>
  <si>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</si>
  <si>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</si>
  <si>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</si>
  <si>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</si>
  <si>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</si>
  <si>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</si>
  <si>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</si>
  <si>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</si>
  <si>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</si>
  <si>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</si>
  <si>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</si>
  <si>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</si>
  <si>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</si>
  <si>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</si>
  <si>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</si>
  <si>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</si>
  <si>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</si>
  <si>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</si>
  <si>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</si>
  <si>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</si>
  <si>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</si>
  <si>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</si>
  <si>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</si>
  <si>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</si>
  <si>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</si>
  <si>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</si>
  <si>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</si>
  <si>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</si>
  <si>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</si>
  <si>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</si>
  <si>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</si>
  <si>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</si>
  <si>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</si>
  <si>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</si>
  <si>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</si>
  <si>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</si>
  <si>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</si>
  <si>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</si>
  <si>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</si>
  <si>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</si>
  <si>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</si>
  <si>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</si>
  <si>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</si>
  <si>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</si>
  <si>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</si>
  <si>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</si>
  <si>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</si>
  <si>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</si>
  <si>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</si>
  <si>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</si>
  <si>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</si>
  <si>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</si>
  <si>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</si>
  <si>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</si>
  <si>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</si>
  <si>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</si>
  <si>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</si>
  <si>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</si>
  <si>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</si>
  <si>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</si>
  <si>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</si>
  <si>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</si>
  <si>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</si>
  <si>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</si>
  <si>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</si>
  <si>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</si>
  <si>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</si>
  <si>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</si>
  <si>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</si>
  <si>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</si>
  <si>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</si>
  <si>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</si>
  <si>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</si>
  <si>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</si>
  <si>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</si>
  <si>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</si>
  <si>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</si>
  <si>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</si>
  <si>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</si>
  <si>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</si>
  <si>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</si>
  <si>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</si>
  <si>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</si>
  <si>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</si>
  <si>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</si>
  <si>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</si>
  <si>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</si>
  <si>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</si>
  <si>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</si>
  <si>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</si>
  <si>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</si>
  <si>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</si>
  <si>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</si>
  <si>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</si>
  <si>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</si>
  <si>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</si>
  <si>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</si>
  <si>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</si>
  <si>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</si>
  <si>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</si>
  <si>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</si>
  <si>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</si>
  <si>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</si>
  <si>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</si>
  <si>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</si>
  <si>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</si>
  <si>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</si>
  <si>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</si>
  <si>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</si>
  <si>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</si>
  <si>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</si>
  <si>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</si>
  <si>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</si>
  <si>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</si>
  <si>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</si>
  <si>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</si>
  <si>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</si>
  <si>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</si>
  <si>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</si>
  <si>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</si>
  <si>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</si>
  <si>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</si>
  <si>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</si>
  <si>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</si>
  <si>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</si>
  <si>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</si>
  <si>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</si>
  <si>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</si>
  <si>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</si>
  <si>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</si>
  <si>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</si>
  <si>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</si>
  <si>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</si>
  <si>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</si>
  <si>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</si>
  <si>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</si>
  <si>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</si>
  <si>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</si>
  <si>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</si>
  <si>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</si>
  <si>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</si>
  <si>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</si>
  <si>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</si>
  <si>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</si>
  <si>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</si>
  <si>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</si>
  <si>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</si>
  <si>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</si>
  <si>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</si>
  <si>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</si>
  <si>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</si>
  <si>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</si>
  <si>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</si>
  <si>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</si>
  <si>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</si>
  <si>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</si>
  <si>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</si>
  <si>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</si>
  <si>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</si>
  <si>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</si>
  <si>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</si>
  <si>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</si>
  <si>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</si>
  <si>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</si>
  <si>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</si>
  <si>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</si>
  <si>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</si>
  <si>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</si>
  <si>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</si>
  <si>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</si>
  <si>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</si>
  <si>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</si>
  <si>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</si>
  <si>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</si>
  <si>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</si>
  <si>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</si>
  <si>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</si>
  <si>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</si>
  <si>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</si>
  <si>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</si>
  <si>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</si>
  <si>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</si>
  <si>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</si>
  <si>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</si>
  <si>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</si>
  <si>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</si>
  <si>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</si>
  <si>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</si>
  <si>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</si>
  <si>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</si>
  <si>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</si>
  <si>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</si>
  <si>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</si>
  <si>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</si>
  <si>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</si>
  <si>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</si>
  <si>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</si>
  <si>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</si>
  <si>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</si>
  <si>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</si>
  <si>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</si>
  <si>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</si>
  <si>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</si>
  <si>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</si>
  <si>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</si>
  <si>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</si>
  <si>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</si>
  <si>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</si>
  <si>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</si>
  <si>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</si>
  <si>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</si>
  <si>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</si>
  <si>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</si>
  <si>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</si>
  <si>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</si>
  <si>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</si>
  <si>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</si>
  <si>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</si>
  <si>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</si>
  <si>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</si>
  <si>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</si>
  <si>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</si>
  <si>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</si>
  <si>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</si>
  <si>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</si>
  <si>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</si>
  <si>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</si>
  <si>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</si>
  <si>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</si>
  <si>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</si>
  <si>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</si>
  <si>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</si>
  <si>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</si>
  <si>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</si>
  <si>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</si>
  <si>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</si>
  <si>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</si>
  <si>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</si>
  <si>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</si>
  <si>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</si>
  <si>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</si>
  <si>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</si>
  <si>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</si>
  <si>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</si>
  <si>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</si>
  <si>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</si>
  <si>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</si>
  <si>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</si>
  <si>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</si>
  <si>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</si>
  <si>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</si>
  <si>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</si>
  <si>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</si>
  <si>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</si>
  <si>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</si>
  <si>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</si>
  <si>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</si>
  <si>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</si>
  <si>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</si>
  <si>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</si>
  <si>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</si>
  <si>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</si>
  <si>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</si>
  <si>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</si>
  <si>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</si>
  <si>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</si>
  <si>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</si>
  <si>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</si>
  <si>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</si>
  <si>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</si>
  <si>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</si>
  <si>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</si>
  <si>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</si>
  <si>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</si>
  <si>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</si>
  <si>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</si>
  <si>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</si>
  <si>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</si>
  <si>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</si>
  <si>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</si>
  <si>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</si>
  <si>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</si>
  <si>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</si>
  <si>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</si>
  <si>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</si>
  <si>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</si>
  <si>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</si>
  <si>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</si>
  <si>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</si>
  <si>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</si>
  <si>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</si>
  <si>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</si>
  <si>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</si>
  <si>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</si>
  <si>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</si>
  <si>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</si>
  <si>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</si>
  <si>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</si>
  <si>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</si>
  <si>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</si>
  <si>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</si>
  <si>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</si>
  <si>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</si>
  <si>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</si>
  <si>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</si>
  <si>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</si>
  <si>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</si>
  <si>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</si>
  <si>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</si>
  <si>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</si>
  <si>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</si>
  <si>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</si>
  <si>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</si>
  <si>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</si>
  <si>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</si>
  <si>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</si>
  <si>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</si>
  <si>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</si>
  <si>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</si>
  <si>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</si>
  <si>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</si>
  <si>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</si>
  <si>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</si>
  <si>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</si>
  <si>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</si>
  <si>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</si>
  <si>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</si>
  <si>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</si>
  <si>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</si>
  <si>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</si>
  <si>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</si>
  <si>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</si>
  <si>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</si>
  <si>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</si>
  <si>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</si>
  <si>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</si>
  <si>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</si>
  <si>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</si>
  <si>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</si>
  <si>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</si>
  <si>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</si>
  <si>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</si>
  <si>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</si>
  <si>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</si>
  <si>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</si>
  <si>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</si>
  <si>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</si>
  <si>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</si>
  <si>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</si>
  <si>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</si>
  <si>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</si>
  <si>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</si>
  <si>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</si>
  <si>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</si>
  <si>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</si>
  <si>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</si>
  <si>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</si>
  <si>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</si>
  <si>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</si>
  <si>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</si>
  <si>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</si>
  <si>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</si>
  <si>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</si>
  <si>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</si>
  <si>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</si>
  <si>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</si>
  <si>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</si>
  <si>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</si>
  <si>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</si>
  <si>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</si>
  <si>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</si>
  <si>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</si>
  <si>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</si>
  <si>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</si>
  <si>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</si>
  <si>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</si>
  <si>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</si>
  <si>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</si>
  <si>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</si>
  <si>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</si>
  <si>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</si>
  <si>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</si>
  <si>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</si>
  <si>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</si>
  <si>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</si>
  <si>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</si>
  <si>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</si>
  <si>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</si>
  <si>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</si>
  <si>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</si>
  <si>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</si>
  <si>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</si>
  <si>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</si>
  <si>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</si>
  <si>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</si>
  <si>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</si>
  <si>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</si>
  <si>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</si>
  <si>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</si>
  <si>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</si>
  <si>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</si>
  <si>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</si>
  <si>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</si>
  <si>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</si>
  <si>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</si>
  <si>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</si>
  <si>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</si>
  <si>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</si>
  <si>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</si>
  <si>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</si>
  <si>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</si>
  <si>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</si>
  <si>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</si>
  <si>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</si>
  <si>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</si>
  <si>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</si>
  <si>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</si>
  <si>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</si>
  <si>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</si>
  <si>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</si>
  <si>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</si>
  <si>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</si>
  <si>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</si>
  <si>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</si>
  <si>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</si>
  <si>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</si>
  <si>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</si>
  <si>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</si>
  <si>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</si>
  <si>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</si>
  <si>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</si>
  <si>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</si>
  <si>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</si>
  <si>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</si>
  <si>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</si>
  <si>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</si>
  <si>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</si>
  <si>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</si>
  <si>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</si>
  <si>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</si>
  <si>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</si>
  <si>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</si>
  <si>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</si>
  <si>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</si>
  <si>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</si>
  <si>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</si>
  <si>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</si>
  <si>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</si>
  <si>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</si>
  <si>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</si>
  <si>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</si>
  <si>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</si>
  <si>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</si>
  <si>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</si>
  <si>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</si>
  <si>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</si>
  <si>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</si>
  <si>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</si>
  <si>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</si>
  <si>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</si>
  <si>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</si>
  <si>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</si>
  <si>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</si>
  <si>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</si>
  <si>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</si>
  <si>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</si>
  <si>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</si>
  <si>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</si>
  <si>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</si>
  <si>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</si>
  <si>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</si>
  <si>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</si>
  <si>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</si>
  <si>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</si>
  <si>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</si>
  <si>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</si>
  <si>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</si>
  <si>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</si>
  <si>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</si>
  <si>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</si>
  <si>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</si>
  <si>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</si>
  <si>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</si>
  <si>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</si>
  <si>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</si>
  <si>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</si>
  <si>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</si>
  <si>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</si>
  <si>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</si>
  <si>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</si>
  <si>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</si>
  <si>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</si>
  <si>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</si>
  <si>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</si>
  <si>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</si>
  <si>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</si>
  <si>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</si>
  <si>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</si>
  <si>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</si>
  <si>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</si>
  <si>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</si>
  <si>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</si>
  <si>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</si>
  <si>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</si>
  <si>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</si>
  <si>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</si>
  <si>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</si>
  <si>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</si>
  <si>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</si>
  <si>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</si>
  <si>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</si>
  <si>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</si>
  <si>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</si>
  <si>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</si>
  <si>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</si>
  <si>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</si>
  <si>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</si>
  <si>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</si>
  <si>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</si>
  <si>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</si>
  <si>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</si>
  <si>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</si>
  <si>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</si>
  <si>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</si>
  <si>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</si>
  <si>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</si>
  <si>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</si>
  <si>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</si>
  <si>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</si>
  <si>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</si>
  <si>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</si>
  <si>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</si>
  <si>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</si>
  <si>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</si>
  <si>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</si>
  <si>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</si>
  <si>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</si>
  <si>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</si>
  <si>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</si>
  <si>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</si>
  <si>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</si>
  <si>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</si>
  <si>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</si>
  <si>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</si>
  <si>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</si>
  <si>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</si>
  <si>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</si>
  <si>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</si>
  <si>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</si>
  <si>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</si>
  <si>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</si>
  <si>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</si>
  <si>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</si>
  <si>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</si>
  <si>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</si>
  <si>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</si>
  <si>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</si>
  <si>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</si>
  <si>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</si>
  <si>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</si>
  <si>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</si>
  <si>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</si>
  <si>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</si>
  <si>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</si>
  <si>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</si>
  <si>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</si>
  <si>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</si>
  <si>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</si>
  <si>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</si>
  <si>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</si>
  <si>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</si>
  <si>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</si>
  <si>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</si>
  <si>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</si>
  <si>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</si>
  <si>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</si>
  <si>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</si>
  <si>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</si>
  <si>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</si>
  <si>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</si>
  <si>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</si>
  <si>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</si>
  <si>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</si>
  <si>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</si>
  <si>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</si>
  <si>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</si>
  <si>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</si>
  <si>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</si>
  <si>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</si>
  <si>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</si>
  <si>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</si>
  <si>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</si>
  <si>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</si>
  <si>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</si>
  <si>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</si>
  <si>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</si>
  <si>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</si>
  <si>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</si>
  <si>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</si>
  <si>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</si>
  <si>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</si>
  <si>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</si>
  <si>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</si>
  <si>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</si>
  <si>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</si>
  <si>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</si>
  <si>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</si>
  <si>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</si>
  <si>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</si>
  <si>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</si>
  <si>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</si>
  <si>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</si>
  <si>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</si>
  <si>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</si>
  <si>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</si>
  <si>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</si>
  <si>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</si>
  <si>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</si>
  <si>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</si>
  <si>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</si>
  <si>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</si>
  <si>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</si>
  <si>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</si>
  <si>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</si>
  <si>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</si>
  <si>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</si>
  <si>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</si>
  <si>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</si>
  <si>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</si>
  <si>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</si>
  <si>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</si>
  <si>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</si>
  <si>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</si>
  <si>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</si>
  <si>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</si>
  <si>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</si>
  <si>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</si>
  <si>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</si>
  <si>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</si>
  <si>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</si>
  <si>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</si>
  <si>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</si>
  <si>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</si>
  <si>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</si>
  <si>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</si>
  <si>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</si>
  <si>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</si>
  <si>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</si>
  <si>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</si>
  <si>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</si>
  <si>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</si>
  <si>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</si>
  <si>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</si>
  <si>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</si>
  <si>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</si>
  <si>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</si>
  <si>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</si>
  <si>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</si>
  <si>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</si>
  <si>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</si>
  <si>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</si>
  <si>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</si>
  <si>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</si>
  <si>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</si>
  <si>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</si>
  <si>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</si>
  <si>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</si>
  <si>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</si>
  <si>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</si>
  <si>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</si>
  <si>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</si>
  <si>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</si>
  <si>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</si>
  <si>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</si>
  <si>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</si>
  <si>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</si>
  <si>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</si>
  <si>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</si>
  <si>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</si>
  <si>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</si>
  <si>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</si>
  <si>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</si>
  <si>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</si>
  <si>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</si>
  <si>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</si>
  <si>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</si>
  <si>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</si>
  <si>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</si>
  <si>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</si>
  <si>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</si>
  <si>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</si>
  <si>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</si>
  <si>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</si>
  <si>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</si>
  <si>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</si>
  <si>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</si>
  <si>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</si>
  <si>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</si>
  <si>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</si>
  <si>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</si>
  <si>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</si>
  <si>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</si>
  <si>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</si>
  <si>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</si>
  <si>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</si>
  <si>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</si>
  <si>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</si>
  <si>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</si>
  <si>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</si>
  <si>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</si>
  <si>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</si>
  <si>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</si>
  <si>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</si>
  <si>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</si>
  <si>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</si>
  <si>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</si>
  <si>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</si>
  <si>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</si>
  <si>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</si>
  <si>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</si>
  <si>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</si>
  <si>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</si>
  <si>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</si>
  <si>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</si>
  <si>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</si>
  <si>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</si>
  <si>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</si>
  <si>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</si>
  <si>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</si>
  <si>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</si>
  <si>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</si>
  <si>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</si>
  <si>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</si>
  <si>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</si>
  <si>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</si>
  <si>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</si>
  <si>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</si>
  <si>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</si>
  <si>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</si>
  <si>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</si>
  <si>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</si>
  <si>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</si>
  <si>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</si>
  <si>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</si>
  <si>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</si>
  <si>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</si>
  <si>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</si>
  <si>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</si>
  <si>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</si>
  <si>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</si>
  <si>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</si>
  <si>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</si>
  <si>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</si>
  <si>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</si>
  <si>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</si>
  <si>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</si>
  <si>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</si>
  <si>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</si>
  <si>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</si>
  <si>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</si>
  <si>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</si>
  <si>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</si>
  <si>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</si>
  <si>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</si>
  <si>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</si>
  <si>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</si>
  <si>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</si>
  <si>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</si>
  <si>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</si>
  <si>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</si>
  <si>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</si>
  <si>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</si>
  <si>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</si>
  <si>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</si>
  <si>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</si>
  <si>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</si>
  <si>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</si>
  <si>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</si>
  <si>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</si>
  <si>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</si>
  <si>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</si>
  <si>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</si>
  <si>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</si>
  <si>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</si>
  <si>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</si>
  <si>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</si>
  <si>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</si>
  <si>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</si>
  <si>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</si>
  <si>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</si>
  <si>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</si>
  <si>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</si>
  <si>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</si>
  <si>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</si>
  <si>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</si>
  <si>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</si>
  <si>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</si>
  <si>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</si>
  <si>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</si>
  <si>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</si>
  <si>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</si>
  <si>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</si>
  <si>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</si>
  <si>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</si>
  <si>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</si>
  <si>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</si>
  <si>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</si>
  <si>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</si>
  <si>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</si>
  <si>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</si>
  <si>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</si>
  <si>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</si>
  <si>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</si>
  <si>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</si>
  <si>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</si>
  <si>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</si>
  <si>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</si>
  <si>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</si>
  <si>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</si>
  <si>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</si>
  <si>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</si>
  <si>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</si>
  <si>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</si>
  <si>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</si>
  <si>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</si>
  <si>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</si>
  <si>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</si>
  <si>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</si>
  <si>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</si>
  <si>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</si>
  <si>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</si>
  <si>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</si>
  <si>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</si>
  <si>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</si>
  <si>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</si>
  <si>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</si>
  <si>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</si>
  <si>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</si>
  <si>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</si>
  <si>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</si>
  <si>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</si>
  <si>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</si>
  <si>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</si>
  <si>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</si>
  <si>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</si>
  <si>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</si>
  <si>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</si>
  <si>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</si>
  <si>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</si>
  <si>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</si>
  <si>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</si>
  <si>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</si>
  <si>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</si>
  <si>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</si>
  <si>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</si>
  <si>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</si>
  <si>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</si>
  <si>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</si>
  <si>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</si>
  <si>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</si>
  <si>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</si>
  <si>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</si>
  <si>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</si>
  <si>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</si>
  <si>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</si>
  <si>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</si>
  <si>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</si>
  <si>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</si>
  <si>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</si>
  <si>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</si>
  <si>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</si>
  <si>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</si>
  <si>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</si>
  <si>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</si>
  <si>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</si>
  <si>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</si>
  <si>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</si>
  <si>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</si>
  <si>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</si>
  <si>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</si>
  <si>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</si>
  <si>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</si>
  <si>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</si>
  <si>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</si>
  <si>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</si>
  <si>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</si>
  <si>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</si>
  <si>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</si>
  <si>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</si>
  <si>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</si>
  <si>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</si>
  <si>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</si>
  <si>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</si>
  <si>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</si>
  <si>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</si>
  <si>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</si>
  <si>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</si>
  <si>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</si>
  <si>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</si>
  <si>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</si>
  <si>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</si>
  <si>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</si>
  <si>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</si>
  <si>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</si>
  <si>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</si>
  <si>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</si>
  <si>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</si>
  <si>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</si>
  <si>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</si>
  <si>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</si>
  <si>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</si>
  <si>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</si>
  <si>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</si>
  <si>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</si>
  <si>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</si>
  <si>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</si>
  <si>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</si>
  <si>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</si>
  <si>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</si>
  <si>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</si>
  <si>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</si>
  <si>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</si>
  <si>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</si>
  <si>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</si>
  <si>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</si>
  <si>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</si>
  <si>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</si>
  <si>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</si>
  <si>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</si>
  <si>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</si>
  <si>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</si>
  <si>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</si>
  <si>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</si>
  <si>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</si>
  <si>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</si>
  <si>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</si>
  <si>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</si>
  <si>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</si>
  <si>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</si>
  <si>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</si>
  <si>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</si>
  <si>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</si>
  <si>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</si>
  <si>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</si>
  <si>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</si>
  <si>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</si>
  <si>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</si>
  <si>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</si>
  <si>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</si>
  <si>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</si>
  <si>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</si>
  <si>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</si>
  <si>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</si>
  <si>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</si>
  <si>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</si>
  <si>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</si>
  <si>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</si>
  <si>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</si>
  <si>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</si>
  <si>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</si>
  <si>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</si>
  <si>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</si>
  <si>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</si>
  <si>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</si>
  <si>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</si>
  <si>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</si>
  <si>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</si>
  <si>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</si>
  <si>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</si>
  <si>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</si>
  <si>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</si>
  <si>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</si>
  <si>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</si>
  <si>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</si>
  <si>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</si>
  <si>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</si>
  <si>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</si>
  <si>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</si>
  <si>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</si>
  <si>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</si>
  <si>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</si>
  <si>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</si>
  <si>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</si>
  <si>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</si>
  <si>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</si>
  <si>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</si>
  <si>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</si>
  <si>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</si>
  <si>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</si>
  <si>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</si>
  <si>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</si>
  <si>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</si>
  <si>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</si>
  <si>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</si>
  <si>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</si>
  <si>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</si>
  <si>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</si>
  <si>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</si>
  <si>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</si>
  <si>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</si>
  <si>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</si>
  <si>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</si>
  <si>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</si>
  <si>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</si>
  <si>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</si>
  <si>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</si>
  <si>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</si>
  <si>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</si>
  <si>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</si>
  <si>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</si>
  <si>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</si>
  <si>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</si>
  <si>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</si>
  <si>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</si>
  <si>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</si>
  <si>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</si>
  <si>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</si>
  <si>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</si>
  <si>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</si>
  <si>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</si>
  <si>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</si>
  <si>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</si>
  <si>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</si>
  <si>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</si>
  <si>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</si>
  <si>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</si>
  <si>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</si>
  <si>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</si>
  <si>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</si>
  <si>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</si>
  <si>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</si>
  <si>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</si>
  <si>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</si>
  <si>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</si>
  <si>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</si>
  <si>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</si>
  <si>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</si>
  <si>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</si>
  <si>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</si>
  <si>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</si>
  <si>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</si>
  <si>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</si>
  <si>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</si>
  <si>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</si>
  <si>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</si>
  <si>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</si>
  <si>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</si>
  <si>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</si>
  <si>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</si>
  <si>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</si>
  <si>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</si>
  <si>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</si>
  <si>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</si>
  <si>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</si>
  <si>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</si>
  <si>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</si>
  <si>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</si>
  <si>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</si>
  <si>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</si>
  <si>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</si>
  <si>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</si>
  <si>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</si>
  <si>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</si>
  <si>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</si>
  <si>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</si>
  <si>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</si>
  <si>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</si>
  <si>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</si>
  <si>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</si>
  <si>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</si>
  <si>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</si>
  <si>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</si>
  <si>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</si>
  <si>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</si>
  <si>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</si>
  <si>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</si>
  <si>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</si>
  <si>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</si>
  <si>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</si>
  <si>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</si>
  <si>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</si>
  <si>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</si>
  <si>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</si>
  <si>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</si>
  <si>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</si>
  <si>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</si>
  <si>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</si>
  <si>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</si>
  <si>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</si>
  <si>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</si>
  <si>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</si>
  <si>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</si>
  <si>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</si>
  <si>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</si>
  <si>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</si>
  <si>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</si>
  <si>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</si>
  <si>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</si>
  <si>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</si>
  <si>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</si>
  <si>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</si>
  <si>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</si>
  <si>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</si>
  <si>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</si>
  <si>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</si>
  <si>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</si>
  <si>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</si>
  <si>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</si>
  <si>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</si>
  <si>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</si>
  <si>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</si>
  <si>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</si>
  <si>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</si>
  <si>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</si>
  <si>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</si>
  <si>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</si>
  <si>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</si>
  <si>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</si>
  <si>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</si>
  <si>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</si>
  <si>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</si>
  <si>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</si>
  <si>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</si>
  <si>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</si>
  <si>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</si>
  <si>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</si>
  <si>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</si>
  <si>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</si>
  <si>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</si>
  <si>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</si>
  <si>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</si>
  <si>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</si>
  <si>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</si>
  <si>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</si>
  <si>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</si>
  <si>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</si>
  <si>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</si>
  <si>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</si>
  <si>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</si>
  <si>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</si>
  <si>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</si>
  <si>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</si>
  <si>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</si>
  <si>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</si>
  <si>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</si>
  <si>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</si>
  <si>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</si>
  <si>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</si>
  <si>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</si>
  <si>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</si>
  <si>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</si>
  <si>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</si>
  <si>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</si>
  <si>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</si>
  <si>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</si>
  <si>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</si>
  <si>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</si>
  <si>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</si>
  <si>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</si>
  <si>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</si>
  <si>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</si>
  <si>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</si>
  <si>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</si>
  <si>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</si>
  <si>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</si>
  <si>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</si>
  <si>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</si>
  <si>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</si>
  <si>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</si>
  <si>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</si>
  <si>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</si>
  <si>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</si>
  <si>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</si>
  <si>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</si>
  <si>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</si>
  <si>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</si>
  <si>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</si>
  <si>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</si>
  <si>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</si>
  <si>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</si>
  <si>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</si>
  <si>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</si>
  <si>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</si>
  <si>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</si>
  <si>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</si>
  <si>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</si>
  <si>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</si>
  <si>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</si>
  <si>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</si>
  <si>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</si>
  <si>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</si>
  <si>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</si>
  <si>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</si>
  <si>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</si>
  <si>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</si>
  <si>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</si>
  <si>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</si>
  <si>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</si>
  <si>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</si>
  <si>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</si>
  <si>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</si>
  <si>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</si>
  <si>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</si>
  <si>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</si>
  <si>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</si>
  <si>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</si>
  <si>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</si>
  <si>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</si>
  <si>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</si>
  <si>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</si>
  <si>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</si>
  <si>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</si>
  <si>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</si>
  <si>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</si>
  <si>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</si>
  <si>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</si>
  <si>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</si>
  <si>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</si>
  <si>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</si>
  <si>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</si>
  <si>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</si>
  <si>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</si>
  <si>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</si>
  <si>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</si>
  <si>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</si>
  <si>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</si>
  <si>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</si>
  <si>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</si>
  <si>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</si>
  <si>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</si>
  <si>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</si>
  <si>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</si>
  <si>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</si>
  <si>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</si>
  <si>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</si>
  <si>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</si>
  <si>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</si>
  <si>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</si>
  <si>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</si>
  <si>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</si>
  <si>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</si>
  <si>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</si>
  <si>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</si>
  <si>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</si>
  <si>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</si>
  <si>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</si>
  <si>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</si>
  <si>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</si>
  <si>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</si>
  <si>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</si>
  <si>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</si>
  <si>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</si>
  <si>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</si>
  <si>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</si>
  <si>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</si>
  <si>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</si>
  <si>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</si>
  <si>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</si>
  <si>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</si>
  <si>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</si>
  <si>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</si>
  <si>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</si>
  <si>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</si>
  <si>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</si>
  <si>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</si>
  <si>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</si>
  <si>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</si>
  <si>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</si>
  <si>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</si>
  <si>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</si>
  <si>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</si>
  <si>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</si>
  <si>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</si>
  <si>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</si>
  <si>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</si>
  <si>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</si>
  <si>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</si>
  <si>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</si>
  <si>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</si>
  <si>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</si>
  <si>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</si>
  <si>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</si>
  <si>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</si>
  <si>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</si>
  <si>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</si>
  <si>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</si>
  <si>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</si>
  <si>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</si>
  <si>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</si>
  <si>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</si>
  <si>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</si>
  <si>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</si>
  <si>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</si>
  <si>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</si>
  <si>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</si>
  <si>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</si>
  <si>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</si>
  <si>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</si>
  <si>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</si>
  <si>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</si>
  <si>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</si>
  <si>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</si>
  <si>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</si>
  <si>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</si>
  <si>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</si>
  <si>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</si>
  <si>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</si>
  <si>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</si>
  <si>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</si>
  <si>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</si>
  <si>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</si>
  <si>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</si>
  <si>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</si>
  <si>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</si>
  <si>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</si>
  <si>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</si>
  <si>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</si>
  <si>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</si>
  <si>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</si>
  <si>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</si>
  <si>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</si>
  <si>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</si>
  <si>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</si>
  <si>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</si>
  <si>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</si>
  <si>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</si>
  <si>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</si>
  <si>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</si>
  <si>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</si>
  <si>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</si>
  <si>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</si>
  <si>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</si>
  <si>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</si>
  <si>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</si>
  <si>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</si>
  <si>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</si>
  <si>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</si>
  <si>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</si>
  <si>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</si>
  <si>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</si>
  <si>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</si>
  <si>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</si>
  <si>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</si>
  <si>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</si>
  <si>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</si>
  <si>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</si>
  <si>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</si>
  <si>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</si>
  <si>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</si>
  <si>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</si>
  <si>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</si>
  <si>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</si>
  <si>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</si>
  <si>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</si>
  <si>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</si>
  <si>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</si>
  <si>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</si>
  <si>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</si>
  <si>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</si>
  <si>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</si>
  <si>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</si>
  <si>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</si>
  <si>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</si>
  <si>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</si>
  <si>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</si>
  <si>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</si>
  <si>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</si>
  <si>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</si>
  <si>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</si>
  <si>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</si>
  <si>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</si>
  <si>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</si>
  <si>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</si>
  <si>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</si>
  <si>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</si>
  <si>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</si>
  <si>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</si>
  <si>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</si>
  <si>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</si>
  <si>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</si>
  <si>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</si>
  <si>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</si>
  <si>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</si>
  <si>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</si>
  <si>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</si>
  <si>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</si>
  <si>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</si>
  <si>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</si>
  <si>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</si>
  <si>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</si>
  <si>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</si>
  <si>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</si>
  <si>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</si>
  <si>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</si>
  <si>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</si>
  <si>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</si>
  <si>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</si>
  <si>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</si>
  <si>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</si>
  <si>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</si>
  <si>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</si>
  <si>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</si>
  <si>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</si>
  <si>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</si>
  <si>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</si>
  <si>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</si>
  <si>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</si>
  <si>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</si>
  <si>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</si>
  <si>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</si>
  <si>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</si>
  <si>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</si>
  <si>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</si>
  <si>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</si>
  <si>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</si>
  <si>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</si>
  <si>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</si>
  <si>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</si>
  <si>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</si>
  <si>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</si>
  <si>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</si>
  <si>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</si>
  <si>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</si>
  <si>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</si>
  <si>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</si>
  <si>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</si>
  <si>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</si>
  <si>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</si>
  <si>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</si>
  <si>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</si>
  <si>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</si>
  <si>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</si>
  <si>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</si>
  <si>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</si>
  <si>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</si>
  <si>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</si>
  <si>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</si>
  <si>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</si>
  <si>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</si>
  <si>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</si>
  <si>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</si>
  <si>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</si>
  <si>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</si>
  <si>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</si>
  <si>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</si>
  <si>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</si>
  <si>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</si>
  <si>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</si>
  <si>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</si>
  <si>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</si>
  <si>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</si>
  <si>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</si>
  <si>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</si>
  <si>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</si>
  <si>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</si>
  <si>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</si>
  <si>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</si>
  <si>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</si>
  <si>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</si>
  <si>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</si>
  <si>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</si>
  <si>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</si>
  <si>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</si>
  <si>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</si>
  <si>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</si>
  <si>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</si>
  <si>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</si>
  <si>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</si>
  <si>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</si>
  <si>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</si>
  <si>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</si>
  <si>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</si>
  <si>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</si>
  <si>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</si>
  <si>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</si>
  <si>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</si>
  <si>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</si>
  <si>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</si>
  <si>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</si>
  <si>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</si>
  <si>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</si>
  <si>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</si>
  <si>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</si>
  <si>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</si>
  <si>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</si>
  <si>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</si>
  <si>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</si>
  <si>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</si>
  <si>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</si>
  <si>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</si>
  <si>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</si>
  <si>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</si>
  <si>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</si>
  <si>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</si>
  <si>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</si>
  <si>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</si>
  <si>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</si>
  <si>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</si>
  <si>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</si>
  <si>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</si>
  <si>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</si>
  <si>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</si>
  <si>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</si>
  <si>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</si>
  <si>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</si>
  <si>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</si>
  <si>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</si>
  <si>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</si>
  <si>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</si>
  <si>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</si>
  <si>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</si>
  <si>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</si>
  <si>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</si>
  <si>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</si>
  <si>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</si>
  <si>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</si>
  <si>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</si>
  <si>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</si>
  <si>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</si>
  <si>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</si>
  <si>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</si>
  <si>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</si>
  <si>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</si>
  <si>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</si>
  <si>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</si>
  <si>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</si>
  <si>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</si>
  <si>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</si>
  <si>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</si>
  <si>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</si>
  <si>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</si>
  <si>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</si>
  <si>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</si>
  <si>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</si>
  <si>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</si>
  <si>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</si>
  <si>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</si>
  <si>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</si>
  <si>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</si>
  <si>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</si>
  <si>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</si>
  <si>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</si>
  <si>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</si>
  <si>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</si>
  <si>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</si>
  <si>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</si>
  <si>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</si>
  <si>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</si>
  <si>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</si>
  <si>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</si>
  <si>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</si>
  <si>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</si>
  <si>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</si>
  <si>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</si>
  <si>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</si>
  <si>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</si>
  <si>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</si>
  <si>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</si>
  <si>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</si>
  <si>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</si>
  <si>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</si>
  <si>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</si>
  <si>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</si>
  <si>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</si>
  <si>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</si>
  <si>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</si>
  <si>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</si>
  <si>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</si>
  <si>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</si>
  <si>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</si>
  <si>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</si>
  <si>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</si>
  <si>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</si>
  <si>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</si>
  <si>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</si>
  <si>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</si>
  <si>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</si>
  <si>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</si>
  <si>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</si>
  <si>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</si>
  <si>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</si>
  <si>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</si>
  <si>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</si>
  <si>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</si>
  <si>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</si>
  <si>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</si>
  <si>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</si>
  <si>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</si>
  <si>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</si>
  <si>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</si>
  <si>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</si>
  <si>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</si>
  <si>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</si>
  <si>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</si>
  <si>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</si>
  <si>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</si>
  <si>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</si>
  <si>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</si>
  <si>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</si>
  <si>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</si>
  <si>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</si>
  <si>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</si>
  <si>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</si>
  <si>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</si>
  <si>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</si>
  <si>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</si>
  <si>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</si>
  <si>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</si>
  <si>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</si>
  <si>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</si>
  <si>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</si>
  <si>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</si>
  <si>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</si>
  <si>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</si>
  <si>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</si>
  <si>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</si>
  <si>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</si>
  <si>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</si>
  <si>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</si>
  <si>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</si>
  <si>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</si>
  <si>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</si>
  <si>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</si>
  <si>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</si>
  <si>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</si>
  <si>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</si>
  <si>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</si>
  <si>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</si>
  <si>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</si>
  <si>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</si>
  <si>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</si>
  <si>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</si>
  <si>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</si>
  <si>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</si>
  <si>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</si>
  <si>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</si>
  <si>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</si>
  <si>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</si>
  <si>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</si>
  <si>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</si>
  <si>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</si>
  <si>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</si>
  <si>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</si>
  <si>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</si>
  <si>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</si>
  <si>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</si>
  <si>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</si>
  <si>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</si>
  <si>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</si>
  <si>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</si>
  <si>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</si>
  <si>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</si>
  <si>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</si>
  <si>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</si>
  <si>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</si>
  <si>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</si>
  <si>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</si>
  <si>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</si>
  <si>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</si>
  <si>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</si>
  <si>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</si>
  <si>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</si>
  <si>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</si>
  <si>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</si>
  <si>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</si>
  <si>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</si>
  <si>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</si>
  <si>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</si>
  <si>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</si>
  <si>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</si>
  <si>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</si>
  <si>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</si>
  <si>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</si>
  <si>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</si>
  <si>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</si>
  <si>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</si>
  <si>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</si>
  <si>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</si>
  <si>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</si>
  <si>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</si>
  <si>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</si>
  <si>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</si>
  <si>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</si>
  <si>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</si>
  <si>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</si>
  <si>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</si>
  <si>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</si>
  <si>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</si>
  <si>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</si>
  <si>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</si>
  <si>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</si>
  <si>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</si>
  <si>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</si>
  <si>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</si>
  <si>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</si>
  <si>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</si>
  <si>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</si>
  <si>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</si>
  <si>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</si>
  <si>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</si>
  <si>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</si>
  <si>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</si>
  <si>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</si>
  <si>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</si>
  <si>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</si>
  <si>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</si>
  <si>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</si>
  <si>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</si>
  <si>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</si>
  <si>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</si>
  <si>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</si>
  <si>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</si>
  <si>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</si>
  <si>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</si>
  <si>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</si>
  <si>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</si>
  <si>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</si>
  <si>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</si>
  <si>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</si>
  <si>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</si>
  <si>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</si>
  <si>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</si>
  <si>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</si>
  <si>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</si>
  <si>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</si>
  <si>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</si>
  <si>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</si>
  <si>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</si>
  <si>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</si>
  <si>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</si>
  <si>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</si>
  <si>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</si>
  <si>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</si>
  <si>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</si>
  <si>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</si>
  <si>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</si>
  <si>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</si>
  <si>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</si>
  <si>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</si>
  <si>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</si>
  <si>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</si>
  <si>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</si>
  <si>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</si>
  <si>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</si>
  <si>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</si>
  <si>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</si>
  <si>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</si>
  <si>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</si>
  <si>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</si>
  <si>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</si>
  <si>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</si>
  <si>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</si>
  <si>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</si>
  <si>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</si>
  <si>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</si>
  <si>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</si>
  <si>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</si>
  <si>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</si>
  <si>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</si>
  <si>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</si>
  <si>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</si>
  <si>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</si>
  <si>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</si>
  <si>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</si>
  <si>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</si>
  <si>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</si>
  <si>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</si>
  <si>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</si>
  <si>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</si>
  <si>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</si>
  <si>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</si>
  <si>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</si>
  <si>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</si>
  <si>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</si>
  <si>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</si>
  <si>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</si>
  <si>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</si>
  <si>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</si>
  <si>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</si>
  <si>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</si>
  <si>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</si>
  <si>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</si>
  <si>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</si>
  <si>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</si>
  <si>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</si>
  <si>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</si>
  <si>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</si>
  <si>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</si>
  <si>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</si>
  <si>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</si>
  <si>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</si>
  <si>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</si>
  <si>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</si>
  <si>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</si>
  <si>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</si>
  <si>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</si>
  <si>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</si>
  <si>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</si>
  <si>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</si>
  <si>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</si>
  <si>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</si>
  <si>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</si>
  <si>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</si>
  <si>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</si>
  <si>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</si>
  <si>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</si>
  <si>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</si>
  <si>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</si>
  <si>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</si>
  <si>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</si>
  <si>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</si>
  <si>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</si>
  <si>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</si>
  <si>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</si>
  <si>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</si>
  <si>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</si>
  <si>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</si>
  <si>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</si>
  <si>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</si>
  <si>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</si>
  <si>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</si>
  <si>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</si>
  <si>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</si>
  <si>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</si>
  <si>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</si>
  <si>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</si>
  <si>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</si>
  <si>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</si>
  <si>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</si>
  <si>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</si>
  <si>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</si>
  <si>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</si>
  <si>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</si>
  <si>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</si>
  <si>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</si>
  <si>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</si>
  <si>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</si>
  <si>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</si>
  <si>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</si>
  <si>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</si>
  <si>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</si>
  <si>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</si>
  <si>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</si>
  <si>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</si>
  <si>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</si>
  <si>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</si>
  <si>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</si>
  <si>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</si>
  <si>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</si>
  <si>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</si>
  <si>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</si>
  <si>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</si>
  <si>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</si>
  <si>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</si>
  <si>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</si>
  <si>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</si>
  <si>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</si>
  <si>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</si>
  <si>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</si>
  <si>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</si>
  <si>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</si>
  <si>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</si>
  <si>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</si>
  <si>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</si>
  <si>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</si>
  <si>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</si>
  <si>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</si>
  <si>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</si>
  <si>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</si>
  <si>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</si>
  <si>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</si>
  <si>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</si>
  <si>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</si>
  <si>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</si>
  <si>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</si>
  <si>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</si>
  <si>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</si>
  <si>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</si>
  <si>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</si>
  <si>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</si>
  <si>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</si>
  <si>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</si>
  <si>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</si>
  <si>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</si>
  <si>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</si>
  <si>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</si>
  <si>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</si>
  <si>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</si>
  <si>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</si>
  <si>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</si>
  <si>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</si>
  <si>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</si>
  <si>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</si>
  <si>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</si>
  <si>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</si>
  <si>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</si>
  <si>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</si>
  <si>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</si>
  <si>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</si>
  <si>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</si>
  <si>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</si>
  <si>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</si>
  <si>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</si>
  <si>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</si>
  <si>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</si>
  <si>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</si>
  <si>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</si>
  <si>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</si>
  <si>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</si>
  <si>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</si>
  <si>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</si>
  <si>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</si>
  <si>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</si>
  <si>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</si>
  <si>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</si>
  <si>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</si>
  <si>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</si>
  <si>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</si>
  <si>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</si>
  <si>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</si>
  <si>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</si>
  <si>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</si>
  <si>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</si>
  <si>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</si>
  <si>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</si>
  <si>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</si>
  <si>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</si>
  <si>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</si>
  <si>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</si>
  <si>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</si>
  <si>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</si>
  <si>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</si>
  <si>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</si>
  <si>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</si>
  <si>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</si>
  <si>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</si>
  <si>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</si>
  <si>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</si>
  <si>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</si>
  <si>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</si>
  <si>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</si>
  <si>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</si>
  <si>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</si>
  <si>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</si>
  <si>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</si>
  <si>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</si>
  <si>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</si>
  <si>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</si>
  <si>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</si>
  <si>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</si>
  <si>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</si>
  <si>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</si>
  <si>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</si>
  <si>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</si>
  <si>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</si>
  <si>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</si>
  <si>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</si>
  <si>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</si>
  <si>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</si>
  <si>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</si>
  <si>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</si>
  <si>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</si>
  <si>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</si>
  <si>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</si>
  <si>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</si>
  <si>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</si>
  <si>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</si>
  <si>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</si>
  <si>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</si>
  <si>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</si>
  <si>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</si>
  <si>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</si>
  <si>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</si>
  <si>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</si>
  <si>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</si>
  <si>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</si>
  <si>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</si>
  <si>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</si>
  <si>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</si>
  <si>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</si>
  <si>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</si>
  <si>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</si>
  <si>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</si>
  <si>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</si>
  <si>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</si>
  <si>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</si>
  <si>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</si>
  <si>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</si>
  <si>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</si>
  <si>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</si>
  <si>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</si>
  <si>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</si>
  <si>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</si>
  <si>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</si>
  <si>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</si>
  <si>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</si>
  <si>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</si>
  <si>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</si>
  <si>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</si>
  <si>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</si>
  <si>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</si>
  <si>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</si>
  <si>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</si>
  <si>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</si>
  <si>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</si>
  <si>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</si>
  <si>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</si>
  <si>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</si>
  <si>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</si>
  <si>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</si>
  <si>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</si>
  <si>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</si>
  <si>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</si>
  <si>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</si>
  <si>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</si>
  <si>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</si>
  <si>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</si>
  <si>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</si>
  <si>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</si>
  <si>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</si>
  <si>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</si>
  <si>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</si>
  <si>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</si>
  <si>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</si>
  <si>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</si>
  <si>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</si>
  <si>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</si>
  <si>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</si>
  <si>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</si>
  <si>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</si>
  <si>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</si>
  <si>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</si>
  <si>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</si>
  <si>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</si>
  <si>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</si>
  <si>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</si>
  <si>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</si>
  <si>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</si>
  <si>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</si>
  <si>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</si>
  <si>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</si>
  <si>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</si>
  <si>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</si>
  <si>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</si>
  <si>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</si>
  <si>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</si>
  <si>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</si>
  <si>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</si>
  <si>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</si>
  <si>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</si>
  <si>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</si>
  <si>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</si>
  <si>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</si>
  <si>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</si>
  <si>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</si>
  <si>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</si>
  <si>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</si>
  <si>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</si>
  <si>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</si>
  <si>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</si>
  <si>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</si>
  <si>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</si>
  <si>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</si>
  <si>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</si>
  <si>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</si>
  <si>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</si>
  <si>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</si>
  <si>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</si>
  <si>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</si>
  <si>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</si>
  <si>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</si>
  <si>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</si>
  <si>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</si>
  <si>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</si>
  <si>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</si>
  <si>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</si>
  <si>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</si>
  <si>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</si>
  <si>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</si>
  <si>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</si>
  <si>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</si>
  <si>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</si>
  <si>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</si>
  <si>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</si>
  <si>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</si>
  <si>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</si>
  <si>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</si>
  <si>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</si>
  <si>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</si>
  <si>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</si>
  <si>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</si>
  <si>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</si>
  <si>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</si>
  <si>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</si>
  <si>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</si>
  <si>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</si>
  <si>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</si>
  <si>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</si>
  <si>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</si>
  <si>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</si>
  <si>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</si>
  <si>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</si>
  <si>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</si>
  <si>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</si>
  <si>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</si>
  <si>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</si>
  <si>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</si>
  <si>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</si>
  <si>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</si>
  <si>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</si>
  <si>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</si>
  <si>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</si>
  <si>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</si>
  <si>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</si>
  <si>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</si>
  <si>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</si>
  <si>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</si>
  <si>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</si>
  <si>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</si>
  <si>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</si>
  <si>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</si>
  <si>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</si>
  <si>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</si>
  <si>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</si>
  <si>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</si>
  <si>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</si>
  <si>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</si>
  <si>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</si>
  <si>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</si>
  <si>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</si>
  <si>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</si>
  <si>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</si>
  <si>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</si>
  <si>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</si>
  <si>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</si>
  <si>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</si>
  <si>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</si>
  <si>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</si>
  <si>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</si>
  <si>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</si>
  <si>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</si>
  <si>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</si>
  <si>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</si>
  <si>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</si>
  <si>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</si>
  <si>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</si>
  <si>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</si>
  <si>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</si>
  <si>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</si>
  <si>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</si>
  <si>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</si>
  <si>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</si>
  <si>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</si>
  <si>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</si>
  <si>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</si>
  <si>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</si>
  <si>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</si>
  <si>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</si>
  <si>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</si>
  <si>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</si>
  <si>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</si>
  <si>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</si>
  <si>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</si>
  <si>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</si>
  <si>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</si>
  <si>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</si>
  <si>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</si>
  <si>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</si>
  <si>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</si>
  <si>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</si>
  <si>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</si>
  <si>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</si>
  <si>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</si>
  <si>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</si>
  <si>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</si>
  <si>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</si>
  <si>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</si>
  <si>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</si>
  <si>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</si>
  <si>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</si>
  <si>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</si>
  <si>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</si>
  <si>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</si>
  <si>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</si>
  <si>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</si>
  <si>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</si>
  <si>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</si>
  <si>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</si>
  <si>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</si>
  <si>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</si>
  <si>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</si>
  <si>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</si>
  <si>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</si>
  <si>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</si>
  <si>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</si>
  <si>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</si>
  <si>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</si>
  <si>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</si>
  <si>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</si>
  <si>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</si>
  <si>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</si>
  <si>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</si>
  <si>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</si>
  <si>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</si>
  <si>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</si>
  <si>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</si>
  <si>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</si>
  <si>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</si>
  <si>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</si>
  <si>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</si>
  <si>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</si>
  <si>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</si>
  <si>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</si>
  <si>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</si>
  <si>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</si>
  <si>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</si>
  <si>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</si>
  <si>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</si>
  <si>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</si>
  <si>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</si>
  <si>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</si>
  <si>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</si>
  <si>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</si>
  <si>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</si>
  <si>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</si>
  <si>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</si>
  <si>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</si>
  <si>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</si>
  <si>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</si>
  <si>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</si>
  <si>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</si>
  <si>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</si>
  <si>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</si>
  <si>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</si>
  <si>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</si>
  <si>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</si>
  <si>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</si>
  <si>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</si>
  <si>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</si>
  <si>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</si>
  <si>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</si>
  <si>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</si>
  <si>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</si>
  <si>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</si>
  <si>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</si>
  <si>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</si>
  <si>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</si>
  <si>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</si>
  <si>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</si>
  <si>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</si>
  <si>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</si>
  <si>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</si>
  <si>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</si>
  <si>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</si>
  <si>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</si>
  <si>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</si>
  <si>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</si>
  <si>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</si>
  <si>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</si>
  <si>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</si>
  <si>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</si>
  <si>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</si>
  <si>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</si>
  <si>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</si>
  <si>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</si>
  <si>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</si>
  <si>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</si>
  <si>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</si>
  <si>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</si>
  <si>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</si>
  <si>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</si>
  <si>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</si>
  <si>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</si>
  <si>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</si>
  <si>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</si>
  <si>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</si>
  <si>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</si>
  <si>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</si>
  <si>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</si>
  <si>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</si>
  <si>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</si>
  <si>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</si>
  <si>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</si>
  <si>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</si>
  <si>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</si>
  <si>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</si>
  <si>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</si>
  <si>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</si>
  <si>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</si>
  <si>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</si>
  <si>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</si>
  <si>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</si>
  <si>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</si>
  <si>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</si>
  <si>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</si>
  <si>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</si>
  <si>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</si>
  <si>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</si>
  <si>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</si>
  <si>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</si>
  <si>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</si>
  <si>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</si>
  <si>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</si>
  <si>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</si>
  <si>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</si>
  <si>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</si>
  <si>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</si>
  <si>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</si>
  <si>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</si>
  <si>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</si>
  <si>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</si>
  <si>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</si>
  <si>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</si>
  <si>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</si>
  <si>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</si>
  <si>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</si>
  <si>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</si>
  <si>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</si>
  <si>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</si>
  <si>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</si>
  <si>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</si>
  <si>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</si>
  <si>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</si>
  <si>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</si>
  <si>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</si>
  <si>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</si>
  <si>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</si>
  <si>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</si>
  <si>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</si>
  <si>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</si>
  <si>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</si>
  <si>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</si>
  <si>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</si>
  <si>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</si>
  <si>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</si>
  <si>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</si>
  <si>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</si>
  <si>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</si>
  <si>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</si>
  <si>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</si>
  <si>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</si>
  <si>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</si>
  <si>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</si>
  <si>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</si>
  <si>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</si>
  <si>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</si>
  <si>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</si>
  <si>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</si>
  <si>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</si>
  <si>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</si>
  <si>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</si>
  <si>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</si>
  <si>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</si>
  <si>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</si>
  <si>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</si>
  <si>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</si>
  <si>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</si>
  <si>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</si>
  <si>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</si>
  <si>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</si>
  <si>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</si>
  <si>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</si>
  <si>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</si>
  <si>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</si>
  <si>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</si>
  <si>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</si>
  <si>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</si>
  <si>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</si>
  <si>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</si>
  <si>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</si>
  <si>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</si>
  <si>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</si>
  <si>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</si>
  <si>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</si>
  <si>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</si>
  <si>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</si>
  <si>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</si>
  <si>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</si>
  <si>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</si>
  <si>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</si>
  <si>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</si>
  <si>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</si>
  <si>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</si>
  <si>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</si>
  <si>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</si>
  <si>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</si>
  <si>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</si>
  <si>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</si>
  <si>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</si>
  <si>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</si>
  <si>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</si>
  <si>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</si>
  <si>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</si>
  <si>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</si>
  <si>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</si>
  <si>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</si>
  <si>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</si>
  <si>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</si>
  <si>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</si>
  <si>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</si>
  <si>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</si>
  <si>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</si>
  <si>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</si>
  <si>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</si>
  <si>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</si>
  <si>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</si>
  <si>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</si>
  <si>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</si>
  <si>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</si>
  <si>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</si>
  <si>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</si>
  <si>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</si>
  <si>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</si>
  <si>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</si>
  <si>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</si>
  <si>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</si>
  <si>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</si>
  <si>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</si>
  <si>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</si>
  <si>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</si>
  <si>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</si>
  <si>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</si>
  <si>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</si>
  <si>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</si>
  <si>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</si>
  <si>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</si>
  <si>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</si>
  <si>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</si>
  <si>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</si>
  <si>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</si>
  <si>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</si>
  <si>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</si>
  <si>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</si>
  <si>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</si>
  <si>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</si>
  <si>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</si>
  <si>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</si>
  <si>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</si>
  <si>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</si>
  <si>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</si>
  <si>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</si>
  <si>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</si>
  <si>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</si>
  <si>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</si>
  <si>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</si>
  <si>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</si>
  <si>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</si>
  <si>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</si>
  <si>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</si>
  <si>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</si>
  <si>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</si>
  <si>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</si>
  <si>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</si>
  <si>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</si>
  <si>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</si>
  <si>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</si>
  <si>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</si>
  <si>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</si>
  <si>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</si>
  <si>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</si>
  <si>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</si>
  <si>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</si>
  <si>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</si>
  <si>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</si>
  <si>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</si>
  <si>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</si>
  <si>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</si>
  <si>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</si>
  <si>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</si>
  <si>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</si>
  <si>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</si>
  <si>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</si>
  <si>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</si>
  <si>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</si>
  <si>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</si>
  <si>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</si>
  <si>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</si>
  <si>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</si>
  <si>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</si>
  <si>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</si>
  <si>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</si>
  <si>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</si>
  <si>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</si>
  <si>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</si>
  <si>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</si>
  <si>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</si>
  <si>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</si>
  <si>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</si>
  <si>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</si>
  <si>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</si>
  <si>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</si>
  <si>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</si>
  <si>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</si>
  <si>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</si>
  <si>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</si>
  <si>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</si>
  <si>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</si>
  <si>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</si>
  <si>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</si>
  <si>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</si>
  <si>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</si>
  <si>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</si>
  <si>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</si>
  <si>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</si>
  <si>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</si>
  <si>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</si>
  <si>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</si>
  <si>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</si>
  <si>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</si>
  <si>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</si>
  <si>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</si>
  <si>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</si>
  <si>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</si>
  <si>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</si>
  <si>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</si>
  <si>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</si>
  <si>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</si>
  <si>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</si>
  <si>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</si>
  <si>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</si>
  <si>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</si>
  <si>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</si>
  <si>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</si>
  <si>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</si>
  <si>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</si>
  <si>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</si>
  <si>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</si>
  <si>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</si>
  <si>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</si>
  <si>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</si>
  <si>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</si>
  <si>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</si>
  <si>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</si>
  <si>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</si>
  <si>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</si>
  <si>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</si>
  <si>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</si>
  <si>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</si>
  <si>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</si>
  <si>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</si>
  <si>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</si>
  <si>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</si>
  <si>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</si>
  <si>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</si>
  <si>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</si>
  <si>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</si>
  <si>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</si>
  <si>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</si>
  <si>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</si>
  <si>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</si>
  <si>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</si>
  <si>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</si>
  <si>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</si>
  <si>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</si>
  <si>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</si>
  <si>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</si>
  <si>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</si>
  <si>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</si>
  <si>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</si>
  <si>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</si>
  <si>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</si>
  <si>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</si>
  <si>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</si>
  <si>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</si>
  <si>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</si>
  <si>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</si>
  <si>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</si>
  <si>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</si>
  <si>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</si>
  <si>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</si>
  <si>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</si>
  <si>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</si>
  <si>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</si>
  <si>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</si>
  <si>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</si>
  <si>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</si>
  <si>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</si>
  <si>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</si>
  <si>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</si>
  <si>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</si>
  <si>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</si>
  <si>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</si>
  <si>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</si>
  <si>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</si>
  <si>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</si>
  <si>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</si>
  <si>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</si>
  <si>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</si>
  <si>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</si>
  <si>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</si>
  <si>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</si>
  <si>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</si>
  <si>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</si>
  <si>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</si>
  <si>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</si>
  <si>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</si>
  <si>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</si>
  <si>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</si>
  <si>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</si>
  <si>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</si>
  <si>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</si>
  <si>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</si>
  <si>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</si>
  <si>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</si>
  <si>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</si>
  <si>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</si>
  <si>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</si>
  <si>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</si>
  <si>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</si>
  <si>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</si>
  <si>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</si>
  <si>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</si>
  <si>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</si>
  <si>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</si>
  <si>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</si>
  <si>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</si>
  <si>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</si>
  <si>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</si>
  <si>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</si>
  <si>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</si>
  <si>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</si>
  <si>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</si>
  <si>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</si>
  <si>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</si>
  <si>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</si>
  <si>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</si>
  <si>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</si>
  <si>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</si>
  <si>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</si>
  <si>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</si>
  <si>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</si>
  <si>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</si>
  <si>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</si>
  <si>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</si>
  <si>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</si>
  <si>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</si>
  <si>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</si>
  <si>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</si>
  <si>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</si>
  <si>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</si>
  <si>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</si>
  <si>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</si>
  <si>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</si>
  <si>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</si>
  <si>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</si>
  <si>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</si>
  <si>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</si>
  <si>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</si>
  <si>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</si>
  <si>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</si>
  <si>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</si>
  <si>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</si>
  <si>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</si>
  <si>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</si>
  <si>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</si>
  <si>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</si>
  <si>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</si>
  <si>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</si>
  <si>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</si>
  <si>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</si>
  <si>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</si>
  <si>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</si>
  <si>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</si>
  <si>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</si>
  <si>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</si>
  <si>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</si>
  <si>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</si>
  <si>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</si>
  <si>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</si>
  <si>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</si>
  <si>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</si>
  <si>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</si>
  <si>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</si>
  <si>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</si>
  <si>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</si>
  <si>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</si>
  <si>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</si>
  <si>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</si>
  <si>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</si>
  <si>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</si>
  <si>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</si>
  <si>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</si>
  <si>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</si>
  <si>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</si>
  <si>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</si>
  <si>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</si>
  <si>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</si>
  <si>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</si>
  <si>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</si>
  <si>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</si>
  <si>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</si>
  <si>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</si>
  <si>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</si>
  <si>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</si>
  <si>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</si>
  <si>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</si>
  <si>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</si>
  <si>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</si>
  <si>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</si>
  <si>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</si>
  <si>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</si>
  <si>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</si>
  <si>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</si>
  <si>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</si>
  <si>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</si>
  <si>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</si>
  <si>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</si>
  <si>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</si>
  <si>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</si>
  <si>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</si>
  <si>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</si>
  <si>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</si>
  <si>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</si>
  <si>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</si>
  <si>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</si>
  <si>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</si>
  <si>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</si>
  <si>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</si>
  <si>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</si>
  <si>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</si>
  <si>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</si>
  <si>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</si>
  <si>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</si>
  <si>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</si>
  <si>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</si>
  <si>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</si>
  <si>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</si>
  <si>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</si>
  <si>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</si>
  <si>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</si>
  <si>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</si>
  <si>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</si>
  <si>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</si>
  <si>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</si>
  <si>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</si>
  <si>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</si>
  <si>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</si>
  <si>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</si>
  <si>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</si>
  <si>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</si>
  <si>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</si>
  <si>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</si>
  <si>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</si>
  <si>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</si>
  <si>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</si>
  <si>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</si>
  <si>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</si>
  <si>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</si>
  <si>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</si>
  <si>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</si>
  <si>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</si>
  <si>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</si>
  <si>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</si>
  <si>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</si>
  <si>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</si>
  <si>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</si>
  <si>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</si>
  <si>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</si>
  <si>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</si>
  <si>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</si>
  <si>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</si>
  <si>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</si>
  <si>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</si>
  <si>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</si>
  <si>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</si>
  <si>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</si>
  <si>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</si>
  <si>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</si>
  <si>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</si>
  <si>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</si>
  <si>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</si>
  <si>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</si>
  <si>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</si>
  <si>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</si>
  <si>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</si>
  <si>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</si>
  <si>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</si>
  <si>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</si>
  <si>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</si>
  <si>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</si>
  <si>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</si>
  <si>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</si>
  <si>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</si>
  <si>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</si>
  <si>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</si>
  <si>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</si>
  <si>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</si>
  <si>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</si>
  <si>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</si>
  <si>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</si>
  <si>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</si>
  <si>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</si>
  <si>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</si>
  <si>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</si>
  <si>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</si>
  <si>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</si>
  <si>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</si>
  <si>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</si>
  <si>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</si>
  <si>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</si>
  <si>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</si>
  <si>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</si>
  <si>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</si>
  <si>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</si>
  <si>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</si>
  <si>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</si>
  <si>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</si>
  <si>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</si>
  <si>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</si>
  <si>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</si>
  <si>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</si>
  <si>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</si>
  <si>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</si>
  <si>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</si>
  <si>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</si>
  <si>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</si>
  <si>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</si>
  <si>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</si>
  <si>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</si>
  <si>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</si>
  <si>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</si>
  <si>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</si>
  <si>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</si>
  <si>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</si>
  <si>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</si>
  <si>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</si>
  <si>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</si>
  <si>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</si>
  <si>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</si>
  <si>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</si>
  <si>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</si>
  <si>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</si>
  <si>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</si>
  <si>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</si>
  <si>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</si>
  <si>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</si>
  <si>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</si>
  <si>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</si>
  <si>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</si>
  <si>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</si>
  <si>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</si>
  <si>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</si>
  <si>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</si>
  <si>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</si>
  <si>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</si>
  <si>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</si>
  <si>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</si>
  <si>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</si>
  <si>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</si>
  <si>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</si>
  <si>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</si>
  <si>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</si>
  <si>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</si>
  <si>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</si>
  <si>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</si>
  <si>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</si>
  <si>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</si>
  <si>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</si>
  <si>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</si>
  <si>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</si>
  <si>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</si>
  <si>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</si>
  <si>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</si>
  <si>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</si>
  <si>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</si>
  <si>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</si>
  <si>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</si>
  <si>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</si>
  <si>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</si>
  <si>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</si>
  <si>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</si>
  <si>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</si>
  <si>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</si>
  <si>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</si>
  <si>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</si>
  <si>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</si>
  <si>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</si>
  <si>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</si>
  <si>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</si>
  <si>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</si>
  <si>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</si>
  <si>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</si>
  <si>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</si>
  <si>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</si>
  <si>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</si>
  <si>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</si>
  <si>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</si>
  <si>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</si>
  <si>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</si>
  <si>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</si>
  <si>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</si>
  <si>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</si>
  <si>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</si>
  <si>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</si>
  <si>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</si>
  <si>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</si>
  <si>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</si>
  <si>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</si>
  <si>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</si>
  <si>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</si>
  <si>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</si>
  <si>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</si>
  <si>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</si>
  <si>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</si>
  <si>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</si>
  <si>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</si>
  <si>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</si>
  <si>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</si>
  <si>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</si>
  <si>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</si>
  <si>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</si>
  <si>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</si>
  <si>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</si>
  <si>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</si>
  <si>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</si>
  <si>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</si>
  <si>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</si>
  <si>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</si>
  <si>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</si>
  <si>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</si>
  <si>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</si>
  <si>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</si>
  <si>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</si>
  <si>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</si>
  <si>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</si>
  <si>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</si>
  <si>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</si>
  <si>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</si>
  <si>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</si>
  <si>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</si>
  <si>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</si>
  <si>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</si>
  <si>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</si>
  <si>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</si>
  <si>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</si>
  <si>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</si>
  <si>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</si>
  <si>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</si>
  <si>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</si>
  <si>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</si>
  <si>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</si>
  <si>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</si>
  <si>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</si>
  <si>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</si>
  <si>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</si>
  <si>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</si>
  <si>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</si>
  <si>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</si>
  <si>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</si>
  <si>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</si>
  <si>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</si>
  <si>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</si>
  <si>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</si>
  <si>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</si>
  <si>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</si>
  <si>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</si>
  <si>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</si>
  <si>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</si>
  <si>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</si>
  <si>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</si>
  <si>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</si>
  <si>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</si>
  <si>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</si>
  <si>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</si>
  <si>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</si>
  <si>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</si>
  <si>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</si>
  <si>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</si>
  <si>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</si>
  <si>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</si>
  <si>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</si>
  <si>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</si>
  <si>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</si>
  <si>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</si>
  <si>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</si>
  <si>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</si>
  <si>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</si>
  <si>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</si>
  <si>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</si>
  <si>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</si>
  <si>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</si>
  <si>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</si>
  <si>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</si>
  <si>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</si>
  <si>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</si>
  <si>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</si>
  <si>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</si>
  <si>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</si>
  <si>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</si>
  <si>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</si>
  <si>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</si>
  <si>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</si>
  <si>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</si>
  <si>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</si>
  <si>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</si>
  <si>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</si>
  <si>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</si>
  <si>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</si>
  <si>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</si>
  <si>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</si>
  <si>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</si>
  <si>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</si>
  <si>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</si>
  <si>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</si>
  <si>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</si>
  <si>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</si>
  <si>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</si>
  <si>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</si>
  <si>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</si>
  <si>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</si>
  <si>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</si>
  <si>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</si>
  <si>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</si>
  <si>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</si>
  <si>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</si>
  <si>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</si>
  <si>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</si>
  <si>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</si>
  <si>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</si>
  <si>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</si>
  <si>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</si>
  <si>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</si>
  <si>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</si>
  <si>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</si>
  <si>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</si>
  <si>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</si>
  <si>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</si>
  <si>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</si>
  <si>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</si>
  <si>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</si>
  <si>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</si>
  <si>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</si>
  <si>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</si>
  <si>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</si>
  <si>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</si>
  <si>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</si>
  <si>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</si>
  <si>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</si>
  <si>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</si>
  <si>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</si>
  <si>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</si>
  <si>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</si>
  <si>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</si>
  <si>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</si>
  <si>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</si>
  <si>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</si>
  <si>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</si>
  <si>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</si>
  <si>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</si>
  <si>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</si>
  <si>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</si>
  <si>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</si>
  <si>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</si>
  <si>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</si>
  <si>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</si>
  <si>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</si>
  <si>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</si>
  <si>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</si>
  <si>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</si>
  <si>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</si>
  <si>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</si>
  <si>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</si>
  <si>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</si>
  <si>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</si>
  <si>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</si>
  <si>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</si>
  <si>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</si>
  <si>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</si>
  <si>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</si>
  <si>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</si>
  <si>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</si>
  <si>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</si>
  <si>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</si>
  <si>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</si>
  <si>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</si>
  <si>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</si>
  <si>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</si>
  <si>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</si>
  <si>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</si>
  <si>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</si>
  <si>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</si>
  <si>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</si>
  <si>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</si>
  <si>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</si>
  <si>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</si>
  <si>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</si>
  <si>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</si>
  <si>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</si>
  <si>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</si>
  <si>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</si>
  <si>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</si>
  <si>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</si>
  <si>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</si>
  <si>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</si>
  <si>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</si>
  <si>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</si>
  <si>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</si>
  <si>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</si>
  <si>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</si>
  <si>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</si>
  <si>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</si>
  <si>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</si>
  <si>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</si>
  <si>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</si>
  <si>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</si>
  <si>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</si>
  <si>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</si>
  <si>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</si>
  <si>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</si>
  <si>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</si>
  <si>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</si>
  <si>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</si>
  <si>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</si>
  <si>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</si>
  <si>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</si>
  <si>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</si>
  <si>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</si>
  <si>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</si>
  <si>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</si>
  <si>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</si>
  <si>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</si>
  <si>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</si>
  <si>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</si>
  <si>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</si>
  <si>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</si>
  <si>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</si>
  <si>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</si>
  <si>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</si>
  <si>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</si>
  <si>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</si>
  <si>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</si>
  <si>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</si>
  <si>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</si>
  <si>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</si>
  <si>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</si>
  <si>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</si>
  <si>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</si>
  <si>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</si>
  <si>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</si>
  <si>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</si>
  <si>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</si>
  <si>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</si>
  <si>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</si>
  <si>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</si>
  <si>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</si>
  <si>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</si>
  <si>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</si>
  <si>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</si>
  <si>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</si>
  <si>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</si>
  <si>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</si>
  <si>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</si>
  <si>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</si>
  <si>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</si>
  <si>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</si>
  <si>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</si>
  <si>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</si>
  <si>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</si>
  <si>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</si>
  <si>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</si>
  <si>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</si>
  <si>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</si>
  <si>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</si>
  <si>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</si>
  <si>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</si>
  <si>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</si>
  <si>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</si>
  <si>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</si>
  <si>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</si>
  <si>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</si>
  <si>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</si>
  <si>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</si>
  <si>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</si>
  <si>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</si>
  <si>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</si>
  <si>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</si>
  <si>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</si>
  <si>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</si>
  <si>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</si>
  <si>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</si>
  <si>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</si>
  <si>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</si>
  <si>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</si>
  <si>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</si>
  <si>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</si>
  <si>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</si>
  <si>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</si>
  <si>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</si>
  <si>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</si>
  <si>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</si>
  <si>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</si>
  <si>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</si>
  <si>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</si>
  <si>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</si>
  <si>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</si>
  <si>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</si>
  <si>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</si>
  <si>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</si>
  <si>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</si>
  <si>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</si>
  <si>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</si>
  <si>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</si>
  <si>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</si>
  <si>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</si>
  <si>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</si>
  <si>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</si>
  <si>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</si>
  <si>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</si>
  <si>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</si>
  <si>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</si>
  <si>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</si>
  <si>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</si>
  <si>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</si>
  <si>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</si>
  <si>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</si>
  <si>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</si>
  <si>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</si>
  <si>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</si>
  <si>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</si>
  <si>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</si>
  <si>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</si>
  <si>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</si>
  <si>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</si>
  <si>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</si>
  <si>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</si>
  <si>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</si>
  <si>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</si>
  <si>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</si>
  <si>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</si>
  <si>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</si>
  <si>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</si>
  <si>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</si>
  <si>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</si>
  <si>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</si>
  <si>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</si>
  <si>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</si>
  <si>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</si>
  <si>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</si>
  <si>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</si>
  <si>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</si>
  <si>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</si>
  <si>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</si>
  <si>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</si>
  <si>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</si>
  <si>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</si>
  <si>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</si>
  <si>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</si>
  <si>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</si>
  <si>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</si>
  <si>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</si>
  <si>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</si>
  <si>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</si>
  <si>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</si>
  <si>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</si>
  <si>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</si>
  <si>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</si>
  <si>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</si>
  <si>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</si>
  <si>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</si>
  <si>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</si>
  <si>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</si>
  <si>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</si>
  <si>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</si>
  <si>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</si>
  <si>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</si>
  <si>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</si>
  <si>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</si>
  <si>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</si>
  <si>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</si>
  <si>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</si>
  <si>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</si>
  <si>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</si>
  <si>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</si>
  <si>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</si>
  <si>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</si>
  <si>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</si>
  <si>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</si>
  <si>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</si>
  <si>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</si>
  <si>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</si>
  <si>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</si>
  <si>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</si>
  <si>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</si>
  <si>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</si>
  <si>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</si>
  <si>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</si>
  <si>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</si>
  <si>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</si>
  <si>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</si>
  <si>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</si>
  <si>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</si>
  <si>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</si>
  <si>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</si>
  <si>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</si>
  <si>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</si>
  <si>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</si>
  <si>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</si>
  <si>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</si>
  <si>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</si>
  <si>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</si>
  <si>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</si>
  <si>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</si>
  <si>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</si>
  <si>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</si>
  <si>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</si>
  <si>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</si>
  <si>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</si>
  <si>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</si>
  <si>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</si>
  <si>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</si>
  <si>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</si>
  <si>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</si>
  <si>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</si>
  <si>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</si>
  <si>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</si>
  <si>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</si>
  <si>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</si>
  <si>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</si>
  <si>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</si>
  <si>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</si>
  <si>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</si>
  <si>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</si>
  <si>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</si>
  <si>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</si>
  <si>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</si>
  <si>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</si>
  <si>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</si>
  <si>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</si>
  <si>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</si>
  <si>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</si>
  <si>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</si>
  <si>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</si>
  <si>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</si>
  <si>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</si>
  <si>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</si>
  <si>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</si>
  <si>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</si>
  <si>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</si>
  <si>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</si>
  <si>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</si>
  <si>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</si>
  <si>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</si>
  <si>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</si>
  <si>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</si>
  <si>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</si>
  <si>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</si>
  <si>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</si>
  <si>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</si>
  <si>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</si>
  <si>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</si>
  <si>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</si>
  <si>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</si>
  <si>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</si>
  <si>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</si>
  <si>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</si>
  <si>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</si>
  <si>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</si>
  <si>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</si>
  <si>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</si>
  <si>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</si>
  <si>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</si>
  <si>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</si>
  <si>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</si>
  <si>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</si>
  <si>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</si>
  <si>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</si>
  <si>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</si>
  <si>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</si>
  <si>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</si>
  <si>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</si>
  <si>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</si>
  <si>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</si>
  <si>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</si>
  <si>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</si>
  <si>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</si>
  <si>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</si>
  <si>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</si>
  <si>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</si>
  <si>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</si>
  <si>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</si>
  <si>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</si>
  <si>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</si>
  <si>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</si>
  <si>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</si>
  <si>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</si>
  <si>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</si>
  <si>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</si>
  <si>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</si>
  <si>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</si>
  <si>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</si>
  <si>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</si>
  <si>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</si>
  <si>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</si>
  <si>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</si>
  <si>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</si>
  <si>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</si>
  <si>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</si>
  <si>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</si>
  <si>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</si>
  <si>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</si>
  <si>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</si>
  <si>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</si>
  <si>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</si>
  <si>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</si>
  <si>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</si>
  <si>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</si>
  <si>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</si>
  <si>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</si>
  <si>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</si>
  <si>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</si>
  <si>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</si>
  <si>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</si>
  <si>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</si>
  <si>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</si>
  <si>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</si>
  <si>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</si>
  <si>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</si>
  <si>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</si>
  <si>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</si>
  <si>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</si>
  <si>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</si>
  <si>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</si>
  <si>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</si>
  <si>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</si>
  <si>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</si>
  <si>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</si>
  <si>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</si>
  <si>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</si>
  <si>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</si>
  <si>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</si>
  <si>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</si>
  <si>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</si>
  <si>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</si>
  <si>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</si>
  <si>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</si>
  <si>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</si>
  <si>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</si>
  <si>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</si>
  <si>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</si>
  <si>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</si>
  <si>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</si>
  <si>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</si>
  <si>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</si>
  <si>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</si>
  <si>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</si>
  <si>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</si>
  <si>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</si>
  <si>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</si>
  <si>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</si>
  <si>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</si>
  <si>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</si>
  <si>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</si>
  <si>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</si>
  <si>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</si>
  <si>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</si>
  <si>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</si>
  <si>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</si>
  <si>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</si>
  <si>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</si>
  <si>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</si>
  <si>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</si>
  <si>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</si>
  <si>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</si>
  <si>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</si>
  <si>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</si>
  <si>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</si>
  <si>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</si>
  <si>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</si>
  <si>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</si>
  <si>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</si>
  <si>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</si>
  <si>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</si>
  <si>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</si>
  <si>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</si>
  <si>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</si>
  <si>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</si>
  <si>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</si>
  <si>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</si>
  <si>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</si>
  <si>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</si>
  <si>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</si>
  <si>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</si>
  <si>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</si>
  <si>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</si>
  <si>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</si>
  <si>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</si>
  <si>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</si>
  <si>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</si>
  <si>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</si>
  <si>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</si>
  <si>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</si>
  <si>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</si>
  <si>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</si>
  <si>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</si>
  <si>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</si>
  <si>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</si>
  <si>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</si>
  <si>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</si>
  <si>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</si>
  <si>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</si>
  <si>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</si>
  <si>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</si>
  <si>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</si>
  <si>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</si>
  <si>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</si>
  <si>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</si>
  <si>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</si>
  <si>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</si>
  <si>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</si>
  <si>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</si>
  <si>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</si>
  <si>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</si>
  <si>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</si>
  <si>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</si>
  <si>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</si>
  <si>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</si>
  <si>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</si>
  <si>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</si>
  <si>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</si>
  <si>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</si>
  <si>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</si>
  <si>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</si>
  <si>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</si>
  <si>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</si>
  <si>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</si>
  <si>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</si>
  <si>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</si>
  <si>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</si>
  <si>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</si>
  <si>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</si>
  <si>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</si>
  <si>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</si>
  <si>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</si>
  <si>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</si>
  <si>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</si>
  <si>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</si>
  <si>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</si>
  <si>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</si>
  <si>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</si>
  <si>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</si>
  <si>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</si>
  <si>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</si>
  <si>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</si>
  <si>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</si>
  <si>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</si>
  <si>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</si>
  <si>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</si>
  <si>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</si>
  <si>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</si>
  <si>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</si>
  <si>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</si>
  <si>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</si>
  <si>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</si>
  <si>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</si>
  <si>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</si>
  <si>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</si>
  <si>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</si>
  <si>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</si>
  <si>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</si>
  <si>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</si>
  <si>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</si>
  <si>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</si>
  <si>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</si>
  <si>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</si>
  <si>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</si>
  <si>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</si>
  <si>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</si>
  <si>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</si>
  <si>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</si>
  <si>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</si>
  <si>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</si>
  <si>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</si>
  <si>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</si>
  <si>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</si>
  <si>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</si>
  <si>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</si>
  <si>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</si>
  <si>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</si>
  <si>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</si>
  <si>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</si>
  <si>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</si>
  <si>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</si>
  <si>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</si>
  <si>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</si>
  <si>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</si>
  <si>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</si>
  <si>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</si>
  <si>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</si>
  <si>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</si>
  <si>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</si>
  <si>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</si>
  <si>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</si>
  <si>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</si>
  <si>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</si>
  <si>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</si>
  <si>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</si>
  <si>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</si>
  <si>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</si>
  <si>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</si>
  <si>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</si>
  <si>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</si>
  <si>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</si>
  <si>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</si>
  <si>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</si>
  <si>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</si>
  <si>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</si>
  <si>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</si>
  <si>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</si>
  <si>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</si>
  <si>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</si>
  <si>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</si>
  <si>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</si>
  <si>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</si>
  <si>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</si>
  <si>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</si>
  <si>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</si>
  <si>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</si>
  <si>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</si>
  <si>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</si>
  <si>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</si>
  <si>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</si>
  <si>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</si>
  <si>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</si>
  <si>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</si>
  <si>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</si>
  <si>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</si>
  <si>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</si>
  <si>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</si>
  <si>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</si>
  <si>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</si>
  <si>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</si>
  <si>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</si>
  <si>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</si>
  <si>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</si>
  <si>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</si>
  <si>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</si>
  <si>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</si>
  <si>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</si>
  <si>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</si>
  <si>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</si>
  <si>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</si>
  <si>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</si>
  <si>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</si>
  <si>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</si>
  <si>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</si>
  <si>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</si>
  <si>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</si>
  <si>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</si>
  <si>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</si>
  <si>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</si>
  <si>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</si>
  <si>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</si>
  <si>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</si>
  <si>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</si>
  <si>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</si>
  <si>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</si>
  <si>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</si>
  <si>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</si>
  <si>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</si>
  <si>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</si>
  <si>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</si>
  <si>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</si>
  <si>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</si>
  <si>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</si>
  <si>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</si>
  <si>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</si>
  <si>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</si>
  <si>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</si>
  <si>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</si>
  <si>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</si>
  <si>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</si>
  <si>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</si>
  <si>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</si>
  <si>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</si>
  <si>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</si>
  <si>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</si>
  <si>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</si>
  <si>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</si>
  <si>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</si>
  <si>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</si>
  <si>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</si>
  <si>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</si>
  <si>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</si>
  <si>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</si>
  <si>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</si>
  <si>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</si>
  <si>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</si>
  <si>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</si>
  <si>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</si>
  <si>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</si>
  <si>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</si>
  <si>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</si>
  <si>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</si>
  <si>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</si>
  <si>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</si>
  <si>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</si>
  <si>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</si>
  <si>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</si>
  <si>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</si>
  <si>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</si>
  <si>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</si>
  <si>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</si>
  <si>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</si>
  <si>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</si>
  <si>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</si>
  <si>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</si>
  <si>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</si>
  <si>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</si>
  <si>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</si>
  <si>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</si>
  <si>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</si>
  <si>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</si>
  <si>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</si>
  <si>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</si>
  <si>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</si>
  <si>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</si>
  <si>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</si>
  <si>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</si>
  <si>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</si>
  <si>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</si>
  <si>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</si>
  <si>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</si>
  <si>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</si>
  <si>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</si>
  <si>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</si>
  <si>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</si>
  <si>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</si>
  <si>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</si>
  <si>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</si>
  <si>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</si>
  <si>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</si>
  <si>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</si>
  <si>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</si>
  <si>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</si>
  <si>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</si>
  <si>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</si>
  <si>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</si>
  <si>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</si>
  <si>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</si>
  <si>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</si>
  <si>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</si>
  <si>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</si>
  <si>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</si>
  <si>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</si>
  <si>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</si>
  <si>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</si>
  <si>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</si>
  <si>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</si>
  <si>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</si>
  <si>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</si>
  <si>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</si>
  <si>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</si>
  <si>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</si>
  <si>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</si>
  <si>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</si>
  <si>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</si>
  <si>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</si>
  <si>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</si>
  <si>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</si>
  <si>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</si>
  <si>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</si>
  <si>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</si>
  <si>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</si>
  <si>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</si>
  <si>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</si>
  <si>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</si>
  <si>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</si>
  <si>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</si>
  <si>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</si>
  <si>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</si>
  <si>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</si>
  <si>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</si>
  <si>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</si>
  <si>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</si>
  <si>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</si>
  <si>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</si>
  <si>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</si>
  <si>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</si>
  <si>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</si>
  <si>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</si>
  <si>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</si>
  <si>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</si>
  <si>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</si>
  <si>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</si>
  <si>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</si>
  <si>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</si>
  <si>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</si>
  <si>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</si>
  <si>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</si>
  <si>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</si>
  <si>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</si>
  <si>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</si>
  <si>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</si>
  <si>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</si>
  <si>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</si>
  <si>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</si>
  <si>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</si>
  <si>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</si>
  <si>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</si>
  <si>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</si>
  <si>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</si>
  <si>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</si>
  <si>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</si>
  <si>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</si>
  <si>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</si>
  <si>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</si>
  <si>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</si>
  <si>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</si>
  <si>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</si>
  <si>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</si>
  <si>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</si>
  <si>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</si>
  <si>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</si>
  <si>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</si>
  <si>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</si>
  <si>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</si>
  <si>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</si>
  <si>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</si>
  <si>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</si>
  <si>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</si>
  <si>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</si>
  <si>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</si>
  <si>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</si>
  <si>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</si>
  <si>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</si>
  <si>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</si>
  <si>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</si>
  <si>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</si>
  <si>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</si>
  <si>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</si>
  <si>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</si>
  <si>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</si>
  <si>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</si>
  <si>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</si>
  <si>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</si>
  <si>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</si>
  <si>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</si>
  <si>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</si>
  <si>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</si>
  <si>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</si>
  <si>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</si>
  <si>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</si>
  <si>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</si>
  <si>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</si>
  <si>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</si>
  <si>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</si>
  <si>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</si>
  <si>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</si>
  <si>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</si>
  <si>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</si>
  <si>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</si>
  <si>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</si>
  <si>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</si>
  <si>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</si>
  <si>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</si>
  <si>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</si>
  <si>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</si>
  <si>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</si>
  <si>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</si>
  <si>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</si>
  <si>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</si>
  <si>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</si>
  <si>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</si>
  <si>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</si>
  <si>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</si>
  <si>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</si>
  <si>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</si>
  <si>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</si>
  <si>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</si>
  <si>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</si>
  <si>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</si>
  <si>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</si>
  <si>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</si>
  <si>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</si>
  <si>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</si>
  <si>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</si>
  <si>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</si>
  <si>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</si>
  <si>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</si>
  <si>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</si>
  <si>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</si>
  <si>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</si>
  <si>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</si>
  <si>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</si>
  <si>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</si>
  <si>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</si>
  <si>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</si>
  <si>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</si>
  <si>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</si>
  <si>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</si>
  <si>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</si>
  <si>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</si>
  <si>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</si>
  <si>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</si>
  <si>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</si>
  <si>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</si>
  <si>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</si>
  <si>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</si>
  <si>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</si>
  <si>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</si>
  <si>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</si>
  <si>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</si>
  <si>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</si>
  <si>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</si>
  <si>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</si>
  <si>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</si>
  <si>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</si>
  <si>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</si>
  <si>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</si>
  <si>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</si>
  <si>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</si>
  <si>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</si>
  <si>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</si>
  <si>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</si>
  <si>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</si>
  <si>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</si>
  <si>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</si>
  <si>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</si>
  <si>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</si>
  <si>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</si>
  <si>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</si>
  <si>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</si>
  <si>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</si>
  <si>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</si>
  <si>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</si>
  <si>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</si>
  <si>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</si>
  <si>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</si>
  <si>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</si>
  <si>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</si>
  <si>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</si>
  <si>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</si>
  <si>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</si>
  <si>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</si>
  <si>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</si>
  <si>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</si>
  <si>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</si>
  <si>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</si>
  <si>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</si>
  <si>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</si>
  <si>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</si>
  <si>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</si>
  <si>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</si>
  <si>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</si>
  <si>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</si>
  <si>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</si>
  <si>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</si>
  <si>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</si>
  <si>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</si>
  <si>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</si>
  <si>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</si>
  <si>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</si>
  <si>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</si>
  <si>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</si>
  <si>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</si>
  <si>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</si>
  <si>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</si>
  <si>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</si>
  <si>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</si>
  <si>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</si>
  <si>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</si>
  <si>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</si>
  <si>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</si>
  <si>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</si>
  <si>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</si>
  <si>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</si>
  <si>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</si>
  <si>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</si>
  <si>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</si>
  <si>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</si>
  <si>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</si>
  <si>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</si>
  <si>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</si>
  <si>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</si>
  <si>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</si>
  <si>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</si>
  <si>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</si>
  <si>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</si>
  <si>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</si>
  <si>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</si>
  <si>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</si>
  <si>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</si>
  <si>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</si>
  <si>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</si>
  <si>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</si>
  <si>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</si>
  <si>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</si>
  <si>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</si>
  <si>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</si>
  <si>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</si>
  <si>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</si>
  <si>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</si>
  <si>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</si>
  <si>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</si>
  <si>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</si>
  <si>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</si>
  <si>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</si>
  <si>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</si>
  <si>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</si>
  <si>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</si>
  <si>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</si>
  <si>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</si>
  <si>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</si>
  <si>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</si>
  <si>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</si>
  <si>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</si>
  <si>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</si>
  <si>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</si>
  <si>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</si>
  <si>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</si>
  <si>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</si>
  <si>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</si>
  <si>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</si>
  <si>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</si>
  <si>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</si>
  <si>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</si>
  <si>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</si>
  <si>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</si>
  <si>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</si>
  <si>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</si>
  <si>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</si>
  <si>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</si>
  <si>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</si>
  <si>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</si>
  <si>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</si>
  <si>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</si>
  <si>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</si>
  <si>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</si>
  <si>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</si>
  <si>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</si>
  <si>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</si>
  <si>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</si>
  <si>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</si>
  <si>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</si>
  <si>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</si>
  <si>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</si>
  <si>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</si>
  <si>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</si>
  <si>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</si>
  <si>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</si>
  <si>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</si>
  <si>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</si>
  <si>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</si>
  <si>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</si>
  <si>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</si>
  <si>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</si>
  <si>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</si>
  <si>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</si>
  <si>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</si>
  <si>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</si>
  <si>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</si>
  <si>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</si>
  <si>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</si>
  <si>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</si>
  <si>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</si>
  <si>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</si>
  <si>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</si>
  <si>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</si>
  <si>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</si>
  <si>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</si>
  <si>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</si>
  <si>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</si>
  <si>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</si>
  <si>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</si>
  <si>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</si>
  <si>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</si>
  <si>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</si>
  <si>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</si>
  <si>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</si>
  <si>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</si>
  <si>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</si>
  <si>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</si>
  <si>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</si>
  <si>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</si>
  <si>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</si>
  <si>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</si>
  <si>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</si>
  <si>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</si>
  <si>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</si>
  <si>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</si>
  <si>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</si>
  <si>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</si>
  <si>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</si>
  <si>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</si>
  <si>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</si>
  <si>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</si>
  <si>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</si>
  <si>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</si>
  <si>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</si>
  <si>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</si>
  <si>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</si>
  <si>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</si>
  <si>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</si>
  <si>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</si>
  <si>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</si>
  <si>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</si>
  <si>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</si>
  <si>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</si>
  <si>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</si>
  <si>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</si>
  <si>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</si>
  <si>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</si>
  <si>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</si>
  <si>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</si>
  <si>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</si>
  <si>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</si>
  <si>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</si>
  <si>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</si>
  <si>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</si>
  <si>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</si>
  <si>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</si>
  <si>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</si>
  <si>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</si>
  <si>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</si>
  <si>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</si>
  <si>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</si>
  <si>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</si>
  <si>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</si>
  <si>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</si>
  <si>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</si>
  <si>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</si>
  <si>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</si>
  <si>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</si>
  <si>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</si>
  <si>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</si>
  <si>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</si>
  <si>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</si>
  <si>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</si>
  <si>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</si>
  <si>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</si>
  <si>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</si>
  <si>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</si>
  <si>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</si>
  <si>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</si>
  <si>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</si>
  <si>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</si>
  <si>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</si>
  <si>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</si>
  <si>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</si>
  <si>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</si>
  <si>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</si>
  <si>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</si>
  <si>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</si>
  <si>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</si>
  <si>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</si>
  <si>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</si>
  <si>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</si>
  <si>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</si>
  <si>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</si>
  <si>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</si>
  <si>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</si>
  <si>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</si>
  <si>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</si>
  <si>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</si>
  <si>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</si>
  <si>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</si>
  <si>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</si>
  <si>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</si>
  <si>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</si>
  <si>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</si>
  <si>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</si>
  <si>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</si>
  <si>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</si>
  <si>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</si>
  <si>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</si>
  <si>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</si>
  <si>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</si>
  <si>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</si>
  <si>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</si>
  <si>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</si>
  <si>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</si>
  <si>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</si>
  <si>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</si>
  <si>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</si>
  <si>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</si>
  <si>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</si>
  <si>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</si>
  <si>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</si>
  <si>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</si>
  <si>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</si>
  <si>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</si>
  <si>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</si>
  <si>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</si>
  <si>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</si>
  <si>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</si>
  <si>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</si>
  <si>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</si>
  <si>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</si>
  <si>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</si>
  <si>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</si>
  <si>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</si>
  <si>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</si>
  <si>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</si>
  <si>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</si>
  <si>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</si>
  <si>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</si>
  <si>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</si>
  <si>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</si>
  <si>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</si>
  <si>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</si>
  <si>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</si>
  <si>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</si>
  <si>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</si>
  <si>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</si>
  <si>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</si>
  <si>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</si>
  <si>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</si>
  <si>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</si>
  <si>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</si>
  <si>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</si>
  <si>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</si>
  <si>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</si>
  <si>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</si>
  <si>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</si>
  <si>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</si>
  <si>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</si>
  <si>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</si>
  <si>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</si>
  <si>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</si>
  <si>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</si>
  <si>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</si>
  <si>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</si>
  <si>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</si>
  <si>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</si>
  <si>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</si>
  <si>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</si>
  <si>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</si>
  <si>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</si>
  <si>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</si>
  <si>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</si>
  <si>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</si>
  <si>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</si>
  <si>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</si>
  <si>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</si>
  <si>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</si>
  <si>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</si>
  <si>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</si>
  <si>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</si>
  <si>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</si>
  <si>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</si>
  <si>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</si>
  <si>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</si>
  <si>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</si>
  <si>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</si>
  <si>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</si>
  <si>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</si>
  <si>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</si>
  <si>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</si>
  <si>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</si>
  <si>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</si>
  <si>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</si>
  <si>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</si>
  <si>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</si>
  <si>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</si>
  <si>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</si>
  <si>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</si>
  <si>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</si>
  <si>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</si>
  <si>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</si>
  <si>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</si>
  <si>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</si>
  <si>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</si>
  <si>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</si>
  <si>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</si>
  <si>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</si>
  <si>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</si>
  <si>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</si>
  <si>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</si>
  <si>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</si>
  <si>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</si>
  <si>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</si>
  <si>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</si>
  <si>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</si>
  <si>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</si>
  <si>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</si>
  <si>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</si>
  <si>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</si>
  <si>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</si>
  <si>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</si>
  <si>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</si>
  <si>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</si>
  <si>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</si>
  <si>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</si>
  <si>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</si>
  <si>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</si>
  <si>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</si>
  <si>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</si>
  <si>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</si>
  <si>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</si>
  <si>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</si>
  <si>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</si>
  <si>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</si>
  <si>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</si>
  <si>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</si>
  <si>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</si>
  <si>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</si>
  <si>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</si>
  <si>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</si>
  <si>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</si>
  <si>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</si>
  <si>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</si>
  <si>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</si>
  <si>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</si>
  <si>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</si>
  <si>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</si>
  <si>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</si>
  <si>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</si>
  <si>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</si>
  <si>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</si>
  <si>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</si>
  <si>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</si>
  <si>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</si>
  <si>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</si>
  <si>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</si>
  <si>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</si>
  <si>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</si>
  <si>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</si>
  <si>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</si>
  <si>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</si>
  <si>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</si>
  <si>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</si>
  <si>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</si>
  <si>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</si>
  <si>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</si>
  <si>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</si>
  <si>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</si>
  <si>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</si>
  <si>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</si>
  <si>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</si>
  <si>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</si>
  <si>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</si>
  <si>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</si>
  <si>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</si>
  <si>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</si>
  <si>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</si>
  <si>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</si>
  <si>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</si>
  <si>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</si>
  <si>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</si>
  <si>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</si>
  <si>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</si>
  <si>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</si>
  <si>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</si>
  <si>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</si>
  <si>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</si>
  <si>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</si>
  <si>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</si>
  <si>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</si>
  <si>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</si>
  <si>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</si>
  <si>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</si>
  <si>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</si>
  <si>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</si>
  <si>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</si>
  <si>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</si>
  <si>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</si>
  <si>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</si>
  <si>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</si>
  <si>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</si>
  <si>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</si>
  <si>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</si>
  <si>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</si>
  <si>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</si>
  <si>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</si>
  <si>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</si>
  <si>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</si>
  <si>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</si>
  <si>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</si>
  <si>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</si>
  <si>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</si>
  <si>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</si>
  <si>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</si>
  <si>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</si>
  <si>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</si>
  <si>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</si>
  <si>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</si>
  <si>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</si>
  <si>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</si>
  <si>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</si>
  <si>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</si>
  <si>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</si>
  <si>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</si>
  <si>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</si>
  <si>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</si>
  <si>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</si>
  <si>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</si>
  <si>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</si>
  <si>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</si>
  <si>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</si>
  <si>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</si>
  <si>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</si>
  <si>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</si>
  <si>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</si>
  <si>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</si>
  <si>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</si>
  <si>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</si>
  <si>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</si>
  <si>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</si>
  <si>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</si>
  <si>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</si>
  <si>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</si>
  <si>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</si>
  <si>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</si>
  <si>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</si>
  <si>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</si>
  <si>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</si>
  <si>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</si>
  <si>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</si>
  <si>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</si>
  <si>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</si>
  <si>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</si>
  <si>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</si>
  <si>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</si>
  <si>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</si>
  <si>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</si>
  <si>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</si>
  <si>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</si>
  <si>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</si>
  <si>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</si>
  <si>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</si>
  <si>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</si>
  <si>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</si>
  <si>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</si>
  <si>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</si>
  <si>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</si>
  <si>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</si>
  <si>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</si>
  <si>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</si>
  <si>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</si>
  <si>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</si>
  <si>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</si>
  <si>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</si>
  <si>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</si>
  <si>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</si>
  <si>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</si>
  <si>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</si>
  <si>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</si>
  <si>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</si>
  <si>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</si>
  <si>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</si>
  <si>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</si>
  <si>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</si>
  <si>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</si>
  <si>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</si>
  <si>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</si>
  <si>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</si>
  <si>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</si>
  <si>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</si>
  <si>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</si>
  <si>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</si>
  <si>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</si>
  <si>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</si>
  <si>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</si>
  <si>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</si>
  <si>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</si>
  <si>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</si>
  <si>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</si>
  <si>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</si>
  <si>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</si>
  <si>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</si>
  <si>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</si>
  <si>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</si>
  <si>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</si>
  <si>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</si>
  <si>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</si>
  <si>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</si>
  <si>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</si>
  <si>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</si>
  <si>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</si>
  <si>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</si>
  <si>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</si>
  <si>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</si>
  <si>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</si>
  <si>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</si>
  <si>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</si>
  <si>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</si>
  <si>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</si>
  <si>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</si>
  <si>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</si>
  <si>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</si>
  <si>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</si>
  <si>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</si>
  <si>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</si>
  <si>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</si>
  <si>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</si>
  <si>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</si>
  <si>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</si>
  <si>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</si>
  <si>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</si>
  <si>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</si>
  <si>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</si>
  <si>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</si>
  <si>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</si>
  <si>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</si>
  <si>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</si>
  <si>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</si>
  <si>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</si>
  <si>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</si>
  <si>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</si>
  <si>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</si>
  <si>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</si>
  <si>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</si>
  <si>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</si>
  <si>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</si>
  <si>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</si>
  <si>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</si>
  <si>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</si>
  <si>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</si>
  <si>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</si>
  <si>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</si>
  <si>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</si>
  <si>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</si>
  <si>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</si>
  <si>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</si>
  <si>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</si>
  <si>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</si>
  <si>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</si>
  <si>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</si>
  <si>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</si>
  <si>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</si>
  <si>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</si>
  <si>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</si>
  <si>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</si>
  <si>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</si>
  <si>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</si>
  <si>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</si>
  <si>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</si>
  <si>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</si>
  <si>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</si>
  <si>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</si>
  <si>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</si>
  <si>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</si>
  <si>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</si>
  <si>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</si>
  <si>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</si>
  <si>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</si>
  <si>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</si>
  <si>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</si>
  <si>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</si>
  <si>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</si>
  <si>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</si>
  <si>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</si>
  <si>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</si>
  <si>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</si>
  <si>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</si>
  <si>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</si>
  <si>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</si>
  <si>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</si>
  <si>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</si>
  <si>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</si>
  <si>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</si>
  <si>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</si>
  <si>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</si>
  <si>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</si>
  <si>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</si>
  <si>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</si>
  <si>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</si>
  <si>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</si>
  <si>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</si>
  <si>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</si>
  <si>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</si>
  <si>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</si>
  <si>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</si>
  <si>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</si>
  <si>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</si>
  <si>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</si>
  <si>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</si>
  <si>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</si>
  <si>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</si>
  <si>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</si>
  <si>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</si>
  <si>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</si>
  <si>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</si>
  <si>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</si>
  <si>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</si>
  <si>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</si>
  <si>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</si>
  <si>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</si>
  <si>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</si>
  <si>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</si>
  <si>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</si>
  <si>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</si>
  <si>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</si>
  <si>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</si>
  <si>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</si>
  <si>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</si>
  <si>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</si>
  <si>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</si>
  <si>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</si>
  <si>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</si>
  <si>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</si>
  <si>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</si>
  <si>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</si>
  <si>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</si>
  <si>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</si>
  <si>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</si>
  <si>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</si>
  <si>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</si>
  <si>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</si>
  <si>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</si>
  <si>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</si>
  <si>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</si>
  <si>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</si>
  <si>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</si>
  <si>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</si>
  <si>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</si>
  <si>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</si>
  <si>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</si>
  <si>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</si>
  <si>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</si>
  <si>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</si>
  <si>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</si>
  <si>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</si>
  <si>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</si>
  <si>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</si>
  <si>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</si>
  <si>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</si>
  <si>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</si>
  <si>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</si>
  <si>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</si>
  <si>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</si>
  <si>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</si>
  <si>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</si>
  <si>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</si>
  <si>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</si>
  <si>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</si>
  <si>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</si>
  <si>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</si>
  <si>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</si>
  <si>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</si>
  <si>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</si>
  <si>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</si>
  <si>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</si>
  <si>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</si>
  <si>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</si>
  <si>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</si>
  <si>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</si>
  <si>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</si>
  <si>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</si>
  <si>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</si>
  <si>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</si>
  <si>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</si>
  <si>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</si>
  <si>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</si>
  <si>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</si>
  <si>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</si>
  <si>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</si>
  <si>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</si>
  <si>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</si>
  <si>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</si>
  <si>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</si>
  <si>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</si>
  <si>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</si>
  <si>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</si>
  <si>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</si>
  <si>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</si>
  <si>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</si>
  <si>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</si>
  <si>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</si>
  <si>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</si>
  <si>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</si>
  <si>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</si>
  <si>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</si>
  <si>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</si>
  <si>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</si>
  <si>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</si>
  <si>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</si>
  <si>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</si>
  <si>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</si>
  <si>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</si>
  <si>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</si>
  <si>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</si>
  <si>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</si>
  <si>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</si>
  <si>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</si>
  <si>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</si>
  <si>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</si>
  <si>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</si>
  <si>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</si>
  <si>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</si>
  <si>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</si>
  <si>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</si>
  <si>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</si>
  <si>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</si>
  <si>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</si>
  <si>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</si>
  <si>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</si>
  <si>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</si>
  <si>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</si>
  <si>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</si>
  <si>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</si>
  <si>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</si>
  <si>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</si>
  <si>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</si>
  <si>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</si>
  <si>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</si>
  <si>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</si>
  <si>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</si>
  <si>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</si>
  <si>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</si>
  <si>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</si>
  <si>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</si>
  <si>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</si>
  <si>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</si>
  <si>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</si>
  <si>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</si>
  <si>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</si>
  <si>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</si>
  <si>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</si>
  <si>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</si>
  <si>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</si>
  <si>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</si>
  <si>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</si>
  <si>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</si>
  <si>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</si>
  <si>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</si>
  <si>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</si>
  <si>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</si>
  <si>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</si>
  <si>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</si>
  <si>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</si>
  <si>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</si>
  <si>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</si>
  <si>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</si>
  <si>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</si>
  <si>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</si>
  <si>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</si>
  <si>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</si>
  <si>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</si>
  <si>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</si>
  <si>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</si>
  <si>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</si>
  <si>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</si>
  <si>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</si>
  <si>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</si>
  <si>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</si>
  <si>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</si>
  <si>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</si>
  <si>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</si>
  <si>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</si>
  <si>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</si>
  <si>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</si>
  <si>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</si>
  <si>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</si>
  <si>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</si>
  <si>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</si>
  <si>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</si>
  <si>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</si>
  <si>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</si>
  <si>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</si>
  <si>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</si>
  <si>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</si>
  <si>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</si>
  <si>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</si>
  <si>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</si>
  <si>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</si>
  <si>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</si>
  <si>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</si>
  <si>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</si>
  <si>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</si>
  <si>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</si>
  <si>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</si>
  <si>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</si>
  <si>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</si>
  <si>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</si>
  <si>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</si>
  <si>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</si>
  <si>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</si>
  <si>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</si>
  <si>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</si>
  <si>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</si>
  <si>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</si>
  <si>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</si>
  <si>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</si>
  <si>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</si>
  <si>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</si>
  <si>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</si>
  <si>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</si>
  <si>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</si>
  <si>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</si>
  <si>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</si>
  <si>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</si>
  <si>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</si>
  <si>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</si>
  <si>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</si>
  <si>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</si>
  <si>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</si>
  <si>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</si>
  <si>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</si>
  <si>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</si>
  <si>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</si>
  <si>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</si>
  <si>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</si>
  <si>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</si>
  <si>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</si>
  <si>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</si>
  <si>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</si>
  <si>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</si>
  <si>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</si>
  <si>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</si>
  <si>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</si>
  <si>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</si>
  <si>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</si>
  <si>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</si>
  <si>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</si>
  <si>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</si>
  <si>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</si>
  <si>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</si>
  <si>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</si>
  <si>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</si>
  <si>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</si>
  <si>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</si>
  <si>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</si>
  <si>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</si>
  <si>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</si>
  <si>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</si>
  <si>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</si>
  <si>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</si>
  <si>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</si>
  <si>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</si>
  <si>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</si>
  <si>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</si>
  <si>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</si>
  <si>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</si>
  <si>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</si>
  <si>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</si>
  <si>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</si>
  <si>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</si>
  <si>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</si>
  <si>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</si>
  <si>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</si>
  <si>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</si>
  <si>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</si>
  <si>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</si>
  <si>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</si>
  <si>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</si>
  <si>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</si>
  <si>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</si>
  <si>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</si>
  <si>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</si>
  <si>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</si>
  <si>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</si>
  <si>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</si>
  <si>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</si>
  <si>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</si>
  <si>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</si>
  <si>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</si>
  <si>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</si>
  <si>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</si>
  <si>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</si>
  <si>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</si>
  <si>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</si>
  <si>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</si>
  <si>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</si>
  <si>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</si>
  <si>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</si>
  <si>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</si>
  <si>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</si>
  <si>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</si>
  <si>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</si>
  <si>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</si>
  <si>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</si>
  <si>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</si>
  <si>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</si>
  <si>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</si>
  <si>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</si>
  <si>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</si>
  <si>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</si>
  <si>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</si>
  <si>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</si>
  <si>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</si>
  <si>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</si>
  <si>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</si>
  <si>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</si>
  <si>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</si>
  <si>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</si>
  <si>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</si>
  <si>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</si>
  <si>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</si>
  <si>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</si>
  <si>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</si>
  <si>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</si>
  <si>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</si>
  <si>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</si>
  <si>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</si>
  <si>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</si>
  <si>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</si>
  <si>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</si>
  <si>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</si>
  <si>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</si>
  <si>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</si>
  <si>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</si>
  <si>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</si>
  <si>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</si>
  <si>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</si>
  <si>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</si>
  <si>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</si>
  <si>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</si>
  <si>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</si>
  <si>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</si>
  <si>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</si>
  <si>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</si>
  <si>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</si>
  <si>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</si>
  <si>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</si>
  <si>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</si>
  <si>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</si>
  <si>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</si>
  <si>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</si>
  <si>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</si>
  <si>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</si>
  <si>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</si>
  <si>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</si>
  <si>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</si>
  <si>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</si>
  <si>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</si>
  <si>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</si>
  <si>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</si>
  <si>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</si>
  <si>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</si>
  <si>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</si>
  <si>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</si>
  <si>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</si>
  <si>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</si>
  <si>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</si>
  <si>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</si>
  <si>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</si>
  <si>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</si>
  <si>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</si>
  <si>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</si>
  <si>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</si>
  <si>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</si>
  <si>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</si>
  <si>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</si>
  <si>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</si>
  <si>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</si>
  <si>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</si>
  <si>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</si>
  <si>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</si>
  <si>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</si>
  <si>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</si>
  <si>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</si>
  <si>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</si>
  <si>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</si>
  <si>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</si>
  <si>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</si>
  <si>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</si>
  <si>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</si>
  <si>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</si>
  <si>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</si>
  <si>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</si>
  <si>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</si>
  <si>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</si>
  <si>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</si>
  <si>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</si>
  <si>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</si>
  <si>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</si>
  <si>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</si>
  <si>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</si>
  <si>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</si>
  <si>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</si>
  <si>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</si>
  <si>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</si>
  <si>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</si>
  <si>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</si>
  <si>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</si>
  <si>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</si>
  <si>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</si>
  <si>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</si>
  <si>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</si>
  <si>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</si>
  <si>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</si>
  <si>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</si>
  <si>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</si>
  <si>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</si>
  <si>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</si>
  <si>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</si>
  <si>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</si>
  <si>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</si>
  <si>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</si>
  <si>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</si>
  <si>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</si>
  <si>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</si>
  <si>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</si>
  <si>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</si>
  <si>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</si>
  <si>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</si>
  <si>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</si>
  <si>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</si>
  <si>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</si>
  <si>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</si>
  <si>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</si>
  <si>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</si>
  <si>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</si>
  <si>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</si>
  <si>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</si>
  <si>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</si>
  <si>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</si>
  <si>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</si>
  <si>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</si>
  <si>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</si>
  <si>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</si>
  <si>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</si>
  <si>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</si>
  <si>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</si>
  <si>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</si>
  <si>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</si>
  <si>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</si>
  <si>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</si>
  <si>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</si>
  <si>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</si>
  <si>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</si>
  <si>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</si>
  <si>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</si>
  <si>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</si>
  <si>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</si>
  <si>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</si>
  <si>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</si>
  <si>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</si>
  <si>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</si>
  <si>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</si>
  <si>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</si>
  <si>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</si>
  <si>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</si>
  <si>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</si>
  <si>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</si>
  <si>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</si>
  <si>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</si>
  <si>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</si>
  <si>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</si>
  <si>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</si>
  <si>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</si>
  <si>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</si>
  <si>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</si>
  <si>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</si>
  <si>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</si>
  <si>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</si>
  <si>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</si>
  <si>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</si>
  <si>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</si>
  <si>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</si>
  <si>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</si>
  <si>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</si>
  <si>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</si>
  <si>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</si>
  <si>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</si>
  <si>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</si>
  <si>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</si>
  <si>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</si>
  <si>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</si>
  <si>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</si>
  <si>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</si>
  <si>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</si>
  <si>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</si>
  <si>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</si>
  <si>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</si>
  <si>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</si>
  <si>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</si>
  <si>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</si>
  <si>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</si>
  <si>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</si>
  <si>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</si>
  <si>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</si>
  <si>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</si>
  <si>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</si>
  <si>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</si>
  <si>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</si>
  <si>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</si>
  <si>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</si>
  <si>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</si>
  <si>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</si>
  <si>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</si>
  <si>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</si>
  <si>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</si>
  <si>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</si>
  <si>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</si>
  <si>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</si>
  <si>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</si>
  <si>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</si>
  <si>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</si>
  <si>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</si>
  <si>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</si>
  <si>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</si>
  <si>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</si>
  <si>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</si>
  <si>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</si>
  <si>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</si>
  <si>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</si>
  <si>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</si>
  <si>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</si>
  <si>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</si>
  <si>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</si>
  <si>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</si>
  <si>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</si>
  <si>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</si>
  <si>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</si>
  <si>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</si>
  <si>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</si>
  <si>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</si>
  <si>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</si>
  <si>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</si>
  <si>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</si>
  <si>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</si>
  <si>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</si>
  <si>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</si>
  <si>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</si>
  <si>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</si>
  <si>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</si>
  <si>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</si>
  <si>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</si>
  <si>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</si>
  <si>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</si>
  <si>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</si>
  <si>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</si>
  <si>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</si>
  <si>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</si>
  <si>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</si>
  <si>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</si>
  <si>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</si>
  <si>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</si>
  <si>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</si>
  <si>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</si>
  <si>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</si>
  <si>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</si>
  <si>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</si>
  <si>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</si>
  <si>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</si>
  <si>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</si>
  <si>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</si>
  <si>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</si>
  <si>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</si>
  <si>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</si>
  <si>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</si>
  <si>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</si>
  <si>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</si>
  <si>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</si>
  <si>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</si>
  <si>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</si>
  <si>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</si>
  <si>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</si>
  <si>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</si>
  <si>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</si>
  <si>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</si>
  <si>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</si>
  <si>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</si>
  <si>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</si>
  <si>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</si>
  <si>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</si>
  <si>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</si>
  <si>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</si>
  <si>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</si>
  <si>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</si>
  <si>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</si>
  <si>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</si>
  <si>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</si>
  <si>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</si>
  <si>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</si>
  <si>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</si>
  <si>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</si>
  <si>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</si>
  <si>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</si>
  <si>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</si>
  <si>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</si>
  <si>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</si>
  <si>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</si>
  <si>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</si>
  <si>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</si>
  <si>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</si>
  <si>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</si>
  <si>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</si>
  <si>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</si>
  <si>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</si>
  <si>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</si>
  <si>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</si>
  <si>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</si>
  <si>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</si>
  <si>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</si>
  <si>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</si>
  <si>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</si>
  <si>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</si>
  <si>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</si>
  <si>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</si>
  <si>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</si>
  <si>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</si>
  <si>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</si>
  <si>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</si>
  <si>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</si>
  <si>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</si>
  <si>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</si>
  <si>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</si>
  <si>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</si>
  <si>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</si>
  <si>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</si>
  <si>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</si>
  <si>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</si>
  <si>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</si>
  <si>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</si>
  <si>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</si>
  <si>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</si>
  <si>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</si>
  <si>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</si>
  <si>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</si>
  <si>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</si>
  <si>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</si>
  <si>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</si>
  <si>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</si>
  <si>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</si>
  <si>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</si>
  <si>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</si>
  <si>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</si>
  <si>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</si>
  <si>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</si>
  <si>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</si>
  <si>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</si>
  <si>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</si>
  <si>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</si>
  <si>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</si>
  <si>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</si>
  <si>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</si>
  <si>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</si>
  <si>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</si>
  <si>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</si>
  <si>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</si>
  <si>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</si>
  <si>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</si>
  <si>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</si>
  <si>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</si>
  <si>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</si>
  <si>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</si>
  <si>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</si>
  <si>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</si>
  <si>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</si>
  <si>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</si>
  <si>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</si>
  <si>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</si>
  <si>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</si>
  <si>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</si>
  <si>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</si>
  <si>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</si>
  <si>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</si>
  <si>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</si>
  <si>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</si>
  <si>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</si>
  <si>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</si>
  <si>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</si>
  <si>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</si>
  <si>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</si>
  <si>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</si>
  <si>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</si>
  <si>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</si>
  <si>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</si>
  <si>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</si>
  <si>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</si>
  <si>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</si>
  <si>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</si>
  <si>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</si>
  <si>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</si>
  <si>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</si>
  <si>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</si>
  <si>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</si>
  <si>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</si>
  <si>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</si>
  <si>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</si>
  <si>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</si>
  <si>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</si>
  <si>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</si>
  <si>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</si>
  <si>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</si>
  <si>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</si>
  <si>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</si>
  <si>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</si>
  <si>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</si>
  <si>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</si>
  <si>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</si>
  <si>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</si>
  <si>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</si>
  <si>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</si>
  <si>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</si>
  <si>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</si>
  <si>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</si>
  <si>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</si>
  <si>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</si>
  <si>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</si>
  <si>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</si>
  <si>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</si>
  <si>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</si>
  <si>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</si>
  <si>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</si>
  <si>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</si>
  <si>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</si>
  <si>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</si>
  <si>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</si>
  <si>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</si>
  <si>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</si>
  <si>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</si>
  <si>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</si>
  <si>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</si>
  <si>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</si>
  <si>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</si>
  <si>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</si>
  <si>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</si>
  <si>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</si>
  <si>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</si>
  <si>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</si>
  <si>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</si>
  <si>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</si>
  <si>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</si>
  <si>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</si>
  <si>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</si>
  <si>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</si>
  <si>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</si>
  <si>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</si>
  <si>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</si>
  <si>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</si>
  <si>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</si>
  <si>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</si>
  <si>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</si>
  <si>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</si>
  <si>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</si>
  <si>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</si>
  <si>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</si>
  <si>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</si>
  <si>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</si>
  <si>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</si>
  <si>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</si>
  <si>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</si>
  <si>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</si>
  <si>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</si>
  <si>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</si>
  <si>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</si>
  <si>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</si>
  <si>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</si>
  <si>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</si>
  <si>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</si>
  <si>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</si>
  <si>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</si>
  <si>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</si>
  <si>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</si>
  <si>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</si>
  <si>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</si>
  <si>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</si>
  <si>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</si>
  <si>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</si>
  <si>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</si>
  <si>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</si>
  <si>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</si>
  <si>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</si>
  <si>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</si>
  <si>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</si>
  <si>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</si>
  <si>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</si>
  <si>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</si>
  <si>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</si>
  <si>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</si>
  <si>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</si>
  <si>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</si>
  <si>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</si>
  <si>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</si>
  <si>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</si>
  <si>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</si>
  <si>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</si>
  <si>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</si>
  <si>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</si>
  <si>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</si>
  <si>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</si>
  <si>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</si>
  <si>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</si>
  <si>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</si>
  <si>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</si>
  <si>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</si>
  <si>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</si>
  <si>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</si>
  <si>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</si>
  <si>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</si>
  <si>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</si>
  <si>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</si>
  <si>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</si>
  <si>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</si>
  <si>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</si>
  <si>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</si>
  <si>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</si>
  <si>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</si>
  <si>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</si>
  <si>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</si>
  <si>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</si>
  <si>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</si>
  <si>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</si>
  <si>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</si>
  <si>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</si>
  <si>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</si>
  <si>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</si>
  <si>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</si>
  <si>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</si>
  <si>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</si>
  <si>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</si>
  <si>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</si>
  <si>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</si>
  <si>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</si>
  <si>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</si>
  <si>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</si>
  <si>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</si>
  <si>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</si>
  <si>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</si>
  <si>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</si>
  <si>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</si>
  <si>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</si>
  <si>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</si>
  <si>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</si>
  <si>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</si>
  <si>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</si>
  <si>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</si>
  <si>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</si>
  <si>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</si>
  <si>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</si>
  <si>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</si>
  <si>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</si>
  <si>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</si>
  <si>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</si>
  <si>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</si>
  <si>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</si>
  <si>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</si>
  <si>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</si>
  <si>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</si>
  <si>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</si>
  <si>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</si>
  <si>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</si>
  <si>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</si>
  <si>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</si>
  <si>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</si>
  <si>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</si>
  <si>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</si>
  <si>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</si>
  <si>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</si>
  <si>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</si>
  <si>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</si>
  <si>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</si>
  <si>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</si>
  <si>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</si>
  <si>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</si>
  <si>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</si>
  <si>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</si>
  <si>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</si>
  <si>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</si>
  <si>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</si>
  <si>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</si>
  <si>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</si>
  <si>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</si>
  <si>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</si>
  <si>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</si>
  <si>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</si>
  <si>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</si>
  <si>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</si>
  <si>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</si>
  <si>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</si>
  <si>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</si>
  <si>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</si>
  <si>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</si>
  <si>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</si>
  <si>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</si>
  <si>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</si>
  <si>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</si>
  <si>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</si>
  <si>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</si>
  <si>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</si>
  <si>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</si>
  <si>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</si>
  <si>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</si>
  <si>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</si>
  <si>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</si>
  <si>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</si>
  <si>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</si>
  <si>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</si>
  <si>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</si>
  <si>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</si>
  <si>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</si>
  <si>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</si>
  <si>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</si>
  <si>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</si>
  <si>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</si>
  <si>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</si>
  <si>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</si>
  <si>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</si>
  <si>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</si>
  <si>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</si>
  <si>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</si>
  <si>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</si>
  <si>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</si>
  <si>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</si>
  <si>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</si>
  <si>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</si>
  <si>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</si>
  <si>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</si>
  <si>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</si>
  <si>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</si>
  <si>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</si>
  <si>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</si>
  <si>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</si>
  <si>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</si>
  <si>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</si>
  <si>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</si>
  <si>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</si>
  <si>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</si>
  <si>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</si>
  <si>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</si>
  <si>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</si>
  <si>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</si>
  <si>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</si>
  <si>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</si>
  <si>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</si>
  <si>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</si>
  <si>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</si>
  <si>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</si>
  <si>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</si>
  <si>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</si>
  <si>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</si>
  <si>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</si>
  <si>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</si>
  <si>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</si>
  <si>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</si>
  <si>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</si>
  <si>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</si>
  <si>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</si>
  <si>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</si>
  <si>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</si>
  <si>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</si>
  <si>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</si>
  <si>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</si>
  <si>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</si>
  <si>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</si>
  <si>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</si>
  <si>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</si>
  <si>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</si>
  <si>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</si>
  <si>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</si>
  <si>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</si>
  <si>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</si>
  <si>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</si>
  <si>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</si>
  <si>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</si>
  <si>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</si>
  <si>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</si>
  <si>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</si>
  <si>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</si>
  <si>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</si>
  <si>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</si>
  <si>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</si>
  <si>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</si>
  <si>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</si>
  <si>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</si>
  <si>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</si>
  <si>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</si>
  <si>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</si>
  <si>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</si>
  <si>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</si>
  <si>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</si>
  <si>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</si>
  <si>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</si>
  <si>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</si>
  <si>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</si>
  <si>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</si>
  <si>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</si>
  <si>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</si>
  <si>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</si>
  <si>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</si>
  <si>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</si>
  <si>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</si>
  <si>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</si>
  <si>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</si>
  <si>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</si>
  <si>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</si>
  <si>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</si>
  <si>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</si>
  <si>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</si>
  <si>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</si>
  <si>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</si>
  <si>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</si>
  <si>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</si>
  <si>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</si>
  <si>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</si>
  <si>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</si>
  <si>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</si>
  <si>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</si>
  <si>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</si>
  <si>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</si>
  <si>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</si>
  <si>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</si>
  <si>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</si>
  <si>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</si>
  <si>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</si>
  <si>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</si>
  <si>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</si>
  <si>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</si>
  <si>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</si>
  <si>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</si>
  <si>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</si>
  <si>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</si>
  <si>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</si>
  <si>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</si>
  <si>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</si>
  <si>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</si>
  <si>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</si>
  <si>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</si>
  <si>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</si>
  <si>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</si>
  <si>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</si>
  <si>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</si>
  <si>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</si>
  <si>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</si>
  <si>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</si>
  <si>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</si>
  <si>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</si>
  <si>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</si>
  <si>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</si>
  <si>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</si>
  <si>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</si>
  <si>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</si>
  <si>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</si>
  <si>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</si>
  <si>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</si>
  <si>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</si>
  <si>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</si>
  <si>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</si>
  <si>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</si>
  <si>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</si>
  <si>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</si>
  <si>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</si>
  <si>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</si>
  <si>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</si>
  <si>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</si>
  <si>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</si>
  <si>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</si>
  <si>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</si>
  <si>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</si>
  <si>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</si>
  <si>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</si>
  <si>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</si>
  <si>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</si>
  <si>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</si>
  <si>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</si>
  <si>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</si>
  <si>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</si>
  <si>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</si>
  <si>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</si>
  <si>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</si>
  <si>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</si>
  <si>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</si>
  <si>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</si>
  <si>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</si>
  <si>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</si>
  <si>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</si>
  <si>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</si>
  <si>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</si>
  <si>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</si>
  <si>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</si>
  <si>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</si>
  <si>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</si>
  <si>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</si>
  <si>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</si>
  <si>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</si>
  <si>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</si>
  <si>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</si>
  <si>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</si>
  <si>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</si>
  <si>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</si>
  <si>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</si>
  <si>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</si>
  <si>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</si>
  <si>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</si>
  <si>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</si>
  <si>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</si>
  <si>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</si>
  <si>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</si>
  <si>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</si>
  <si>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</si>
  <si>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</si>
  <si>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</si>
  <si>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</si>
  <si>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</si>
  <si>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</si>
  <si>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</si>
  <si>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</si>
  <si>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</si>
  <si>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</si>
  <si>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</si>
  <si>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</si>
  <si>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</si>
  <si>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</si>
  <si>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</si>
  <si>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</si>
  <si>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</si>
  <si>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</si>
  <si>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</si>
  <si>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</si>
  <si>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</si>
  <si>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</si>
  <si>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</si>
  <si>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</si>
  <si>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</si>
  <si>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</si>
  <si>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</si>
  <si>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</si>
  <si>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</si>
  <si>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</si>
  <si>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</si>
  <si>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</si>
  <si>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</si>
  <si>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</si>
  <si>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</si>
  <si>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</si>
  <si>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</si>
  <si>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</si>
  <si>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</si>
  <si>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</si>
  <si>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</si>
  <si>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</si>
  <si>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</si>
  <si>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</si>
  <si>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</si>
  <si>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</si>
  <si>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</si>
  <si>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</si>
  <si>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</si>
  <si>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</si>
  <si>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</si>
  <si>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</si>
  <si>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</si>
  <si>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</si>
  <si>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</si>
  <si>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</si>
  <si>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</si>
  <si>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</si>
  <si>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</si>
  <si>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</si>
  <si>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</si>
  <si>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</si>
  <si>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</si>
  <si>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</si>
  <si>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</si>
  <si>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</si>
  <si>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</si>
  <si>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</si>
  <si>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</si>
  <si>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</si>
  <si>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</si>
  <si>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</si>
  <si>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</si>
  <si>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</si>
  <si>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</si>
  <si>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</si>
  <si>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</si>
  <si>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</si>
  <si>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</si>
  <si>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</si>
  <si>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</si>
  <si>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</si>
  <si>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</si>
  <si>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</si>
  <si>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</si>
  <si>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</si>
  <si>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</si>
  <si>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</si>
  <si>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</si>
  <si>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</si>
  <si>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</si>
  <si>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</si>
  <si>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</si>
  <si>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</si>
  <si>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</si>
  <si>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</si>
  <si>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</si>
  <si>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</si>
  <si>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</si>
  <si>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</si>
  <si>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</si>
  <si>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</si>
  <si>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</si>
  <si>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</si>
  <si>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</si>
  <si>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</si>
  <si>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</si>
  <si>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</si>
  <si>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</si>
  <si>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</si>
  <si>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</si>
  <si>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</si>
  <si>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</si>
  <si>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</si>
  <si>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</si>
  <si>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</si>
  <si>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</si>
  <si>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</si>
  <si>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</si>
  <si>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</si>
  <si>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</si>
  <si>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</si>
  <si>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</si>
  <si>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</si>
  <si>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</si>
  <si>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</si>
  <si>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</si>
  <si>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</si>
  <si>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</si>
  <si>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</si>
  <si>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</si>
  <si>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</si>
  <si>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</si>
  <si>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</si>
  <si>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</si>
  <si>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</si>
  <si>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</si>
  <si>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</si>
  <si>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</si>
  <si>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</si>
  <si>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</si>
  <si>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</si>
  <si>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</si>
  <si>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</si>
  <si>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</si>
  <si>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</si>
  <si>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</si>
  <si>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</si>
  <si>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</si>
  <si>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</si>
  <si>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</si>
  <si>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</si>
  <si>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</si>
  <si>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</si>
  <si>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</si>
  <si>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</si>
  <si>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</si>
  <si>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</si>
  <si>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</si>
  <si>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</si>
  <si>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</si>
  <si>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</si>
  <si>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</si>
  <si>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</si>
  <si>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</si>
  <si>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</si>
  <si>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</si>
  <si>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</si>
  <si>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</si>
  <si>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</si>
  <si>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</si>
  <si>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</si>
  <si>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</si>
  <si>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</si>
  <si>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</si>
  <si>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</si>
  <si>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</si>
  <si>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</si>
  <si>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</si>
  <si>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</si>
  <si>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</si>
  <si>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</si>
  <si>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</si>
  <si>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</si>
  <si>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</si>
  <si>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</si>
  <si>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</si>
  <si>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</si>
  <si>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</si>
  <si>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</si>
  <si>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</si>
  <si>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</si>
  <si>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</si>
  <si>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</si>
  <si>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</si>
  <si>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</si>
  <si>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</si>
  <si>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</si>
  <si>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</si>
  <si>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</si>
  <si>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</si>
  <si>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</si>
  <si>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</si>
  <si>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</si>
  <si>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</si>
  <si>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</si>
  <si>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</si>
  <si>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</si>
  <si>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</si>
  <si>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</si>
  <si>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</si>
  <si>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</si>
  <si>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</si>
  <si>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</si>
  <si>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</si>
  <si>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</si>
  <si>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</si>
  <si>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</si>
  <si>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</si>
  <si>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</si>
  <si>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</si>
  <si>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</si>
  <si>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</si>
  <si>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</si>
  <si>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</si>
  <si>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</si>
  <si>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</si>
  <si>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</si>
  <si>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</si>
  <si>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</si>
  <si>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</si>
  <si>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</si>
  <si>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</si>
  <si>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</si>
  <si>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</si>
  <si>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</si>
  <si>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</si>
  <si>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</si>
  <si>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</si>
  <si>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</si>
  <si>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</si>
  <si>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</si>
  <si>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</si>
  <si>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</si>
  <si>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</si>
  <si>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</si>
  <si>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</si>
  <si>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</si>
  <si>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</si>
  <si>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</si>
  <si>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</si>
  <si>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</si>
  <si>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</si>
  <si>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</si>
  <si>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</si>
  <si>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</si>
  <si>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</si>
  <si>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</si>
  <si>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</si>
  <si>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</si>
  <si>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</si>
  <si>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</si>
  <si>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</si>
  <si>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</si>
  <si>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</si>
  <si>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</si>
  <si>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</si>
  <si>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</si>
  <si>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</si>
  <si>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</si>
  <si>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</si>
  <si>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</si>
  <si>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</si>
  <si>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</si>
  <si>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</si>
  <si>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</si>
  <si>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</si>
  <si>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</si>
  <si>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</si>
  <si>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</si>
  <si>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</si>
  <si>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</si>
  <si>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</si>
  <si>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</si>
  <si>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</si>
  <si>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</si>
  <si>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</si>
  <si>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</si>
  <si>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</si>
  <si>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</si>
  <si>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</si>
  <si>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</si>
  <si>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</si>
  <si>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</si>
  <si>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</si>
  <si>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</si>
  <si>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</si>
  <si>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</si>
  <si>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</si>
  <si>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</si>
  <si>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</si>
  <si>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</si>
  <si>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</si>
  <si>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</si>
  <si>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</si>
  <si>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</si>
  <si>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</si>
  <si>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</si>
  <si>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</si>
  <si>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</si>
  <si>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</si>
  <si>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</si>
  <si>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</si>
  <si>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</si>
  <si>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</si>
  <si>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</si>
  <si>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</si>
  <si>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</si>
  <si>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</si>
  <si>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</si>
  <si>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</si>
  <si>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</si>
  <si>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</si>
  <si>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</si>
  <si>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</si>
  <si>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</si>
  <si>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</si>
  <si>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</si>
  <si>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</si>
  <si>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</si>
  <si>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</si>
  <si>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</si>
  <si>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</si>
  <si>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</si>
  <si>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</si>
  <si>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</si>
  <si>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</si>
  <si>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</si>
  <si>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</si>
  <si>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</si>
  <si>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</si>
  <si>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</si>
  <si>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</si>
  <si>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</si>
  <si>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</si>
  <si>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</si>
  <si>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</si>
  <si>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</si>
  <si>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</si>
  <si>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</si>
  <si>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</si>
  <si>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</si>
  <si>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</si>
  <si>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</si>
  <si>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</si>
  <si>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</si>
  <si>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</si>
  <si>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</si>
  <si>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</si>
  <si>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</si>
  <si>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</si>
  <si>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</si>
  <si>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</si>
  <si>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</si>
  <si>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</si>
  <si>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</si>
  <si>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</si>
  <si>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</si>
  <si>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</si>
  <si>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</si>
  <si>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</si>
  <si>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</si>
  <si>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</si>
  <si>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</si>
  <si>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</si>
  <si>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</si>
  <si>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</si>
  <si>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</si>
  <si>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</si>
  <si>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</si>
  <si>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</si>
  <si>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</si>
  <si>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</si>
  <si>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</si>
  <si>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</si>
  <si>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</si>
  <si>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</si>
  <si>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</si>
  <si>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</si>
  <si>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</si>
  <si>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</si>
  <si>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</si>
  <si>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</si>
  <si>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</si>
  <si>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</si>
  <si>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</si>
  <si>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</si>
  <si>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</si>
  <si>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</si>
  <si>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</si>
  <si>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</si>
  <si>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</si>
  <si>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</si>
  <si>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</si>
  <si>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</si>
  <si>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</si>
  <si>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</si>
  <si>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</si>
  <si>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</si>
  <si>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</si>
  <si>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</si>
  <si>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</si>
  <si>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</si>
  <si>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</si>
  <si>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</si>
  <si>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</si>
  <si>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</si>
  <si>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</si>
  <si>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</si>
  <si>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</si>
  <si>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</si>
  <si>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</si>
  <si>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</si>
  <si>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</si>
  <si>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</si>
  <si>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</si>
  <si>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</si>
  <si>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</si>
  <si>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</si>
  <si>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</si>
  <si>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</si>
  <si>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</si>
  <si>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</si>
  <si>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</si>
  <si>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</si>
  <si>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</si>
  <si>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</si>
  <si>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</si>
  <si>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</si>
  <si>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</si>
  <si>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</si>
  <si>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</si>
  <si>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</si>
  <si>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</si>
  <si>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</si>
  <si>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</si>
  <si>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</si>
  <si>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</si>
  <si>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</si>
  <si>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</si>
  <si>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</si>
  <si>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</si>
  <si>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</si>
  <si>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</si>
  <si>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</si>
  <si>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</si>
  <si>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</si>
  <si>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</si>
  <si>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</si>
  <si>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</si>
  <si>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</si>
  <si>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</si>
  <si>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</si>
  <si>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</si>
  <si>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</si>
  <si>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</si>
  <si>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</si>
  <si>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</si>
  <si>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</si>
  <si>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</si>
  <si>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</si>
  <si>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</si>
  <si>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</si>
  <si>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</si>
  <si>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</si>
  <si>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</si>
  <si>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</si>
  <si>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</si>
  <si>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</si>
  <si>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</si>
  <si>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</si>
  <si>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</si>
  <si>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</si>
  <si>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</si>
  <si>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</si>
  <si>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</si>
  <si>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</si>
  <si>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</si>
  <si>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</si>
  <si>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</si>
  <si>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</si>
  <si>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</si>
  <si>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</si>
  <si>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</si>
  <si>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</si>
  <si>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</si>
  <si>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</si>
  <si>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</si>
  <si>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</si>
  <si>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</si>
  <si>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</si>
  <si>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</si>
  <si>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</si>
  <si>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</si>
  <si>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</si>
  <si>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</si>
  <si>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</si>
  <si>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</si>
  <si>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</si>
  <si>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</si>
  <si>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</si>
  <si>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</si>
  <si>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</si>
  <si>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</si>
  <si>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</si>
  <si>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</si>
  <si>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</si>
  <si>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</si>
  <si>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</si>
  <si>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</si>
  <si>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</si>
  <si>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</si>
  <si>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</si>
  <si>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</si>
  <si>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</si>
  <si>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</si>
  <si>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</si>
  <si>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</si>
  <si>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</si>
  <si>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</si>
  <si>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</si>
  <si>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</si>
  <si>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</si>
  <si>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</si>
  <si>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</si>
  <si>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</si>
  <si>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</si>
  <si>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</si>
  <si>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</si>
  <si>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</si>
  <si>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</si>
  <si>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</si>
  <si>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</si>
  <si>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</si>
  <si>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</si>
  <si>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</si>
  <si>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</si>
  <si>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</si>
  <si>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</si>
  <si>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</si>
  <si>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</si>
  <si>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</si>
  <si>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</si>
  <si>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</si>
  <si>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</si>
  <si>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</si>
  <si>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</si>
  <si>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</si>
  <si>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</si>
  <si>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</si>
  <si>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</si>
  <si>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</si>
  <si>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</si>
  <si>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</si>
  <si>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</si>
  <si>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</si>
  <si>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</si>
  <si>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</si>
  <si>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</si>
  <si>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</si>
  <si>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</si>
  <si>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</si>
  <si>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</si>
  <si>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</si>
  <si>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</si>
  <si>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</si>
  <si>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</si>
  <si>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</si>
  <si>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</si>
  <si>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</si>
  <si>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</si>
  <si>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</si>
  <si>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</si>
  <si>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</si>
  <si>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</si>
  <si>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</si>
  <si>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</si>
  <si>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</si>
  <si>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</si>
  <si>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</si>
  <si>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</si>
  <si>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</si>
  <si>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</si>
  <si>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</si>
  <si>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</si>
  <si>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</si>
  <si>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</si>
  <si>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</si>
  <si>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</si>
  <si>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</si>
  <si>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</si>
  <si>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</si>
  <si>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</si>
  <si>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</si>
  <si>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</si>
  <si>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</si>
  <si>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</si>
  <si>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</si>
  <si>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</si>
  <si>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</si>
  <si>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</si>
  <si>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</si>
  <si>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</si>
  <si>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</si>
  <si>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</si>
  <si>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</si>
  <si>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</si>
  <si>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</si>
  <si>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</si>
  <si>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</si>
  <si>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</si>
  <si>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</si>
  <si>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</si>
  <si>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</si>
  <si>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</si>
  <si>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</si>
  <si>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</si>
  <si>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</si>
  <si>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</si>
  <si>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</si>
  <si>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</si>
  <si>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</si>
  <si>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</si>
  <si>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</si>
  <si>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</si>
  <si>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</si>
  <si>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</si>
  <si>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</si>
  <si>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</si>
  <si>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</si>
  <si>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</si>
  <si>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</si>
  <si>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</si>
  <si>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</si>
  <si>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</si>
  <si>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</si>
  <si>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</si>
  <si>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</si>
  <si>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</si>
  <si>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</si>
  <si>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</si>
  <si>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</si>
  <si>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</si>
  <si>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</si>
  <si>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</si>
  <si>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</si>
  <si>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</si>
  <si>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</si>
  <si>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</si>
  <si>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</si>
  <si>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</si>
  <si>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</si>
  <si>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</si>
  <si>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</si>
  <si>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</si>
  <si>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</si>
  <si>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</si>
  <si>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</si>
  <si>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</si>
  <si>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</si>
  <si>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</si>
  <si>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</si>
  <si>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</si>
  <si>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</si>
  <si>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</si>
  <si>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</si>
  <si>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</si>
  <si>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</si>
  <si>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</si>
  <si>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</si>
  <si>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</si>
  <si>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</si>
  <si>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</si>
  <si>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</si>
  <si>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</si>
  <si>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</si>
  <si>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</si>
  <si>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</si>
  <si>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</si>
  <si>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</si>
  <si>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</si>
  <si>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</si>
  <si>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</si>
  <si>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</si>
  <si>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</si>
  <si>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</si>
  <si>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</si>
  <si>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</si>
  <si>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</si>
  <si>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</si>
  <si>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</si>
  <si>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</si>
  <si>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</si>
  <si>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</si>
  <si>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</si>
  <si>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</si>
  <si>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</si>
  <si>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</si>
  <si>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</si>
  <si>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</si>
  <si>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</si>
  <si>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</si>
  <si>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</si>
  <si>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</si>
  <si>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</si>
  <si>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</si>
  <si>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</si>
  <si>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</si>
  <si>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</si>
  <si>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</si>
  <si>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</si>
  <si>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</si>
  <si>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</si>
  <si>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</si>
  <si>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</si>
  <si>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</si>
  <si>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</si>
  <si>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</si>
  <si>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</si>
  <si>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</si>
  <si>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</si>
  <si>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</si>
  <si>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</si>
  <si>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</si>
  <si>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</si>
  <si>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</si>
  <si>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</si>
  <si>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</si>
  <si>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</si>
  <si>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</si>
  <si>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</si>
  <si>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</si>
  <si>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</si>
  <si>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</si>
  <si>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</si>
  <si>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</si>
  <si>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</si>
  <si>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</si>
  <si>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</si>
  <si>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</si>
  <si>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</si>
  <si>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</si>
  <si>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</si>
  <si>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</si>
  <si>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</si>
  <si>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</si>
  <si>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</si>
  <si>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</si>
  <si>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</si>
  <si>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</si>
  <si>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</si>
  <si>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</si>
  <si>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</si>
  <si>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</si>
  <si>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</si>
  <si>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</si>
  <si>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</si>
  <si>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</si>
  <si>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</si>
  <si>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</si>
  <si>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</si>
  <si>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</si>
  <si>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</si>
  <si>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</si>
  <si>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</si>
  <si>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</si>
  <si>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</si>
  <si>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</si>
  <si>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</si>
  <si>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</si>
  <si>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</si>
  <si>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</si>
  <si>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</si>
  <si>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</si>
  <si>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</si>
  <si>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</si>
  <si>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</si>
  <si>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</si>
  <si>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</si>
  <si>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</si>
  <si>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</si>
  <si>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</si>
  <si>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</si>
  <si>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</si>
  <si>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</si>
  <si>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</si>
  <si>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</si>
  <si>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</si>
  <si>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</si>
  <si>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</si>
  <si>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</si>
  <si>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</si>
  <si>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</si>
  <si>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</si>
  <si>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</si>
  <si>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</si>
  <si>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</si>
  <si>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</si>
  <si>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</si>
  <si>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</si>
  <si>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</si>
  <si>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</si>
  <si>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</si>
  <si>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</si>
  <si>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</si>
  <si>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</si>
  <si>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</si>
  <si>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</si>
  <si>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</si>
  <si>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</si>
  <si>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</si>
  <si>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</si>
  <si>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</si>
  <si>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</si>
  <si>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</si>
  <si>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</si>
  <si>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</si>
  <si>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</si>
  <si>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</si>
  <si>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</si>
  <si>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</si>
  <si>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</si>
  <si>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</si>
  <si>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</si>
  <si>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</si>
  <si>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</si>
  <si>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</si>
  <si>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</si>
  <si>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</si>
  <si>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</si>
  <si>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</si>
  <si>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</si>
  <si>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</si>
  <si>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</si>
  <si>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</si>
  <si>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</si>
  <si>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</si>
  <si>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</si>
  <si>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</si>
  <si>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</si>
  <si>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</si>
  <si>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</si>
  <si>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</si>
  <si>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</si>
  <si>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</si>
  <si>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</si>
  <si>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</si>
  <si>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</si>
  <si>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</si>
  <si>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</si>
  <si>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</si>
  <si>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</si>
  <si>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</si>
  <si>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</si>
  <si>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</si>
  <si>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</si>
  <si>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</si>
  <si>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</si>
  <si>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</si>
  <si>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</si>
  <si>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</si>
  <si>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</si>
  <si>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</si>
  <si>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</si>
  <si>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</si>
  <si>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</si>
  <si>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</si>
  <si>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</si>
  <si>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</si>
  <si>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</si>
  <si>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</si>
  <si>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</si>
  <si>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</si>
  <si>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</si>
  <si>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</si>
  <si>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</si>
  <si>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</si>
  <si>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</si>
  <si>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</si>
  <si>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</si>
  <si>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</si>
  <si>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</si>
  <si>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</si>
  <si>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</si>
  <si>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</si>
  <si>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</si>
  <si>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</si>
  <si>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</si>
  <si>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</si>
  <si>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</si>
  <si>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</si>
  <si>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</si>
  <si>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</si>
  <si>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</si>
  <si>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</si>
  <si>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</si>
  <si>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</si>
  <si>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</si>
  <si>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</si>
  <si>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</si>
  <si>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</si>
  <si>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</si>
  <si>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</si>
  <si>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</si>
  <si>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</si>
  <si>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</si>
  <si>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</si>
  <si>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</si>
  <si>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</si>
  <si>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</si>
  <si>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</si>
  <si>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</si>
  <si>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</si>
  <si>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</si>
  <si>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</si>
  <si>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</si>
  <si>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</si>
  <si>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</si>
  <si>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</si>
  <si>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</si>
  <si>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</si>
  <si>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</si>
  <si>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</si>
  <si>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</si>
  <si>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</si>
  <si>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</si>
  <si>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</si>
  <si>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</si>
  <si>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</si>
  <si>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</si>
  <si>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</si>
  <si>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</si>
  <si>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</si>
  <si>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</si>
  <si>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</si>
  <si>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</si>
  <si>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</si>
  <si>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</si>
  <si>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</si>
  <si>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</si>
  <si>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</si>
  <si>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</si>
  <si>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</si>
  <si>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</si>
  <si>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</si>
  <si>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</si>
  <si>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</si>
  <si>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</si>
  <si>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</si>
  <si>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</si>
  <si>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</si>
  <si>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</si>
  <si>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</si>
  <si>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</si>
  <si>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</si>
  <si>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</si>
  <si>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</si>
  <si>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</si>
  <si>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</si>
  <si>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</si>
  <si>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</si>
  <si>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</si>
  <si>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</si>
  <si>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</si>
  <si>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</si>
  <si>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</si>
  <si>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</si>
  <si>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</si>
  <si>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</si>
  <si>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</si>
  <si>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</si>
  <si>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</si>
  <si>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</si>
  <si>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</si>
  <si>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</si>
  <si>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</si>
  <si>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</si>
  <si>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</si>
  <si>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</si>
  <si>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</si>
  <si>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</si>
  <si>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</si>
  <si>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</si>
  <si>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</si>
  <si>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</si>
  <si>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</si>
  <si>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</si>
  <si>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</si>
  <si>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</si>
  <si>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</si>
  <si>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</si>
  <si>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</si>
  <si>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</si>
  <si>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</si>
  <si>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</si>
  <si>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</si>
  <si>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</si>
  <si>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</si>
  <si>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</si>
  <si>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</si>
  <si>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</si>
  <si>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</si>
  <si>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</si>
  <si>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</si>
  <si>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</si>
  <si>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</si>
  <si>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</si>
  <si>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</si>
  <si>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</si>
  <si>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</si>
  <si>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</si>
  <si>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</si>
  <si>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</si>
  <si>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</si>
  <si>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</si>
  <si>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</si>
  <si>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</si>
  <si>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</si>
  <si>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</si>
  <si>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</si>
  <si>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</si>
  <si>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</si>
  <si>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</si>
  <si>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</si>
  <si>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</si>
  <si>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</si>
  <si>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</si>
  <si>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</si>
  <si>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</si>
  <si>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</si>
  <si>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</si>
  <si>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</si>
  <si>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</si>
  <si>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</si>
  <si>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</si>
  <si>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</si>
  <si>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</si>
  <si>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</si>
  <si>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</si>
  <si>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</si>
  <si>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</si>
  <si>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</si>
  <si>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</si>
  <si>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</si>
  <si>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</si>
  <si>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</si>
  <si>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</si>
  <si>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</si>
  <si>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</si>
  <si>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</si>
  <si>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</si>
  <si>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</si>
  <si>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</si>
  <si>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</si>
  <si>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</si>
  <si>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</si>
  <si>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</si>
  <si>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</si>
  <si>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</si>
  <si>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</si>
  <si>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</si>
  <si>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</si>
  <si>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</si>
  <si>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</si>
  <si>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</si>
  <si>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</si>
  <si>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</si>
  <si>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</si>
  <si>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</si>
  <si>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</si>
  <si>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</si>
  <si>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</si>
  <si>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</si>
  <si>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</si>
  <si>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</si>
  <si>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</si>
  <si>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</si>
  <si>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</si>
  <si>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</si>
  <si>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</si>
  <si>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</si>
  <si>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</si>
  <si>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</si>
  <si>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</si>
  <si>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</si>
  <si>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</si>
  <si>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</si>
  <si>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</si>
  <si>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</si>
  <si>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</si>
  <si>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</si>
  <si>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</si>
  <si>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</si>
  <si>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</si>
  <si>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</si>
  <si>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</si>
  <si>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</si>
  <si>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</si>
  <si>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</si>
  <si>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</si>
  <si>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</si>
  <si>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</si>
  <si>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</si>
  <si>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</si>
  <si>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</si>
  <si>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</si>
  <si>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</si>
  <si>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</si>
  <si>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</si>
  <si>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</si>
  <si>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</si>
  <si>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</si>
  <si>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</si>
  <si>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</si>
  <si>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</si>
  <si>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</si>
  <si>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</si>
  <si>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</si>
  <si>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</si>
  <si>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</si>
  <si>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</si>
  <si>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</si>
  <si>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</si>
  <si>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</si>
  <si>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</si>
  <si>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</si>
  <si>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</si>
  <si>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</si>
  <si>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</si>
  <si>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</si>
  <si>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</si>
  <si>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</si>
  <si>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</si>
  <si>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</si>
  <si>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</si>
  <si>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</si>
  <si>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</si>
  <si>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</si>
  <si>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</si>
  <si>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</si>
  <si>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</si>
  <si>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</si>
  <si>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</si>
  <si>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</si>
  <si>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</si>
  <si>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</si>
  <si>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</si>
  <si>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</si>
  <si>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</si>
  <si>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</si>
  <si>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</si>
  <si>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</si>
  <si>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</si>
  <si>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</si>
  <si>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</si>
  <si>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</si>
  <si>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</si>
  <si>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</si>
  <si>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</si>
  <si>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</si>
  <si>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</si>
  <si>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</si>
  <si>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</si>
  <si>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</si>
  <si>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</si>
  <si>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</si>
  <si>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</si>
  <si>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</si>
  <si>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</si>
  <si>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</si>
  <si>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</si>
  <si>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</si>
  <si>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</si>
  <si>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</si>
  <si>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</si>
  <si>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</si>
  <si>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</si>
  <si>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</si>
  <si>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</si>
  <si>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</si>
  <si>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</si>
  <si>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</si>
  <si>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</si>
  <si>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</si>
  <si>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</si>
  <si>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</si>
  <si>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</si>
  <si>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</si>
  <si>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</si>
  <si>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</si>
  <si>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</si>
  <si>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</si>
  <si>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</si>
  <si>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</si>
  <si>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</si>
  <si>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</si>
  <si>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</si>
  <si>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</si>
  <si>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</si>
  <si>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</si>
  <si>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</si>
  <si>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</si>
  <si>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</si>
  <si>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</si>
  <si>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</si>
  <si>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</si>
  <si>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</si>
  <si>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</si>
  <si>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</si>
  <si>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</si>
  <si>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</si>
  <si>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</si>
  <si>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</si>
  <si>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</si>
  <si>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</si>
  <si>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</si>
  <si>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</si>
  <si>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</si>
  <si>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</si>
  <si>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</si>
  <si>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</si>
  <si>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</si>
  <si>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</si>
  <si>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</si>
  <si>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</si>
  <si>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</si>
  <si>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</si>
  <si>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</si>
  <si>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</si>
  <si>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</si>
  <si>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</si>
  <si>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</si>
  <si>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</si>
  <si>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</si>
  <si>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</si>
  <si>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</si>
  <si>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</si>
  <si>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</si>
  <si>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</si>
  <si>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</si>
  <si>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</si>
  <si>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</si>
  <si>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</si>
  <si>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</si>
  <si>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</si>
  <si>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</si>
  <si>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</si>
  <si>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</si>
  <si>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</si>
  <si>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</si>
  <si>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</si>
  <si>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</si>
  <si>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</si>
  <si>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</si>
  <si>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</si>
  <si>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</si>
  <si>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</si>
  <si>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</si>
  <si>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</si>
  <si>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</si>
  <si>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</si>
  <si>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</si>
  <si>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</si>
  <si>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</si>
  <si>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</si>
  <si>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</si>
  <si>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</si>
  <si>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</si>
  <si>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</si>
  <si>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</si>
  <si>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</si>
  <si>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</si>
  <si>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</si>
  <si>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</si>
  <si>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</si>
  <si>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</si>
  <si>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</si>
  <si>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</si>
  <si>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</si>
  <si>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</si>
  <si>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</si>
  <si>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</si>
  <si>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</si>
  <si>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</si>
  <si>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</si>
  <si>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</si>
  <si>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</si>
  <si>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</si>
  <si>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</si>
  <si>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</si>
  <si>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</si>
  <si>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</si>
  <si>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</si>
  <si>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</si>
  <si>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</si>
  <si>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</si>
  <si>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</si>
  <si>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</si>
  <si>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</si>
  <si>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</si>
  <si>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</si>
  <si>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</si>
  <si>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</si>
  <si>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</si>
  <si>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</si>
  <si>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</si>
  <si>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</si>
  <si>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</si>
  <si>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</si>
  <si>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</si>
  <si>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</si>
  <si>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</si>
  <si>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</si>
  <si>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</si>
  <si>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</si>
  <si>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</si>
  <si>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</si>
  <si>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</si>
  <si>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</si>
  <si>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</si>
  <si>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</si>
  <si>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</si>
  <si>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</si>
  <si>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</si>
  <si>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</si>
  <si>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</si>
  <si>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</si>
  <si>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</si>
  <si>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</si>
  <si>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</si>
  <si>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</si>
  <si>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</si>
  <si>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</si>
  <si>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</si>
  <si>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</si>
  <si>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</si>
  <si>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</si>
  <si>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</si>
  <si>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</si>
  <si>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</si>
  <si>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</si>
  <si>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</si>
  <si>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</si>
  <si>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</si>
  <si>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</si>
  <si>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</si>
  <si>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</si>
  <si>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</si>
  <si>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</si>
  <si>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</si>
  <si>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</si>
  <si>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</si>
  <si>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</si>
  <si>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</si>
  <si>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</si>
  <si>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</si>
  <si>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</si>
  <si>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</si>
  <si>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</si>
  <si>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</si>
  <si>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</si>
  <si>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</si>
  <si>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</si>
  <si>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</si>
  <si>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</si>
  <si>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</si>
  <si>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</si>
  <si>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</si>
  <si>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</si>
  <si>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</si>
  <si>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</si>
  <si>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</si>
  <si>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</si>
  <si>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</si>
  <si>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</si>
  <si>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</si>
  <si>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</si>
  <si>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</si>
  <si>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</si>
  <si>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</si>
  <si>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</si>
  <si>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</si>
  <si>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</si>
  <si>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</si>
  <si>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</si>
  <si>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</si>
  <si>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</si>
  <si>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</si>
  <si>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</si>
  <si>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</si>
  <si>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</si>
  <si>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</si>
  <si>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</si>
  <si>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</si>
  <si>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</si>
  <si>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</si>
  <si>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</si>
  <si>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</si>
  <si>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</si>
  <si>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</si>
  <si>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</si>
  <si>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</si>
  <si>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</si>
  <si>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</si>
  <si>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</si>
  <si>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</si>
  <si>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</si>
  <si>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</si>
  <si>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</si>
  <si>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</si>
  <si>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</si>
  <si>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</si>
  <si>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</si>
  <si>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</si>
  <si>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</si>
  <si>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</si>
  <si>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</si>
  <si>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</si>
  <si>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</si>
  <si>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</si>
  <si>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</si>
  <si>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</si>
  <si>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</si>
  <si>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</si>
  <si>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</si>
  <si>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</si>
  <si>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</si>
  <si>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</si>
  <si>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</si>
  <si>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</si>
  <si>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</si>
  <si>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</si>
  <si>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</si>
  <si>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</si>
  <si>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</si>
  <si>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</si>
  <si>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</si>
  <si>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</si>
  <si>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</si>
  <si>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</si>
  <si>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</si>
  <si>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</si>
  <si>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</si>
  <si>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</si>
  <si>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</si>
  <si>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</si>
  <si>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</si>
  <si>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</si>
  <si>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</si>
  <si>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</si>
  <si>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</si>
  <si>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</si>
  <si>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</si>
  <si>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</si>
  <si>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</si>
  <si>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</si>
  <si>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</si>
  <si>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</si>
  <si>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</si>
  <si>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</si>
  <si>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</si>
  <si>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</si>
  <si>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</si>
  <si>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</si>
  <si>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</si>
  <si>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</si>
  <si>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</si>
  <si>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</si>
  <si>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</si>
  <si>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</si>
  <si>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</si>
  <si>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</si>
  <si>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</si>
  <si>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</si>
  <si>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</si>
  <si>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</si>
  <si>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</si>
  <si>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</si>
  <si>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</si>
  <si>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</si>
  <si>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</si>
  <si>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</si>
  <si>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</si>
  <si>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</si>
  <si>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</si>
  <si>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</si>
  <si>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</si>
  <si>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</si>
  <si>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</si>
  <si>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</si>
  <si>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</si>
  <si>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</si>
  <si>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</si>
  <si>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</si>
  <si>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</si>
  <si>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</si>
  <si>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</si>
  <si>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</si>
  <si>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</si>
  <si>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</si>
  <si>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</si>
  <si>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</si>
  <si>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</si>
  <si>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</si>
  <si>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</si>
  <si>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</si>
  <si>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</si>
  <si>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</si>
  <si>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</si>
  <si>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</si>
  <si>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</si>
  <si>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</si>
  <si>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</si>
  <si>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</si>
  <si>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</si>
  <si>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</si>
  <si>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</si>
  <si>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</si>
  <si>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</si>
  <si>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</si>
  <si>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</si>
  <si>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</si>
  <si>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</si>
  <si>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</si>
  <si>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</si>
  <si>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</si>
  <si>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</si>
  <si>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</si>
  <si>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</si>
  <si>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</si>
  <si>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</si>
  <si>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</si>
  <si>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</si>
  <si>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</si>
  <si>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</si>
  <si>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</si>
  <si>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</si>
  <si>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</si>
  <si>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</si>
  <si>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</si>
  <si>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</si>
  <si>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</si>
  <si>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</si>
  <si>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</si>
  <si>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</si>
  <si>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</si>
  <si>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</si>
  <si>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</si>
  <si>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</si>
  <si>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</si>
  <si>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</si>
  <si>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</si>
  <si>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</si>
  <si>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</si>
  <si>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</si>
  <si>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</si>
  <si>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</si>
  <si>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</si>
  <si>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</si>
  <si>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</si>
  <si>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</si>
  <si>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</si>
  <si>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</si>
  <si>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</si>
  <si>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</si>
  <si>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</si>
  <si>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</si>
  <si>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</si>
  <si>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</si>
  <si>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</si>
  <si>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</si>
  <si>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</si>
  <si>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</si>
  <si>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</si>
  <si>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</si>
  <si>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</si>
  <si>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</si>
  <si>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</si>
  <si>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</si>
  <si>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</si>
  <si>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</si>
  <si>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</si>
  <si>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</si>
  <si>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</si>
  <si>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</si>
  <si>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</si>
  <si>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</si>
  <si>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</si>
  <si>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</si>
  <si>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</si>
  <si>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</si>
  <si>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</si>
  <si>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</si>
  <si>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</si>
  <si>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</si>
  <si>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</si>
  <si>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</si>
  <si>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</si>
  <si>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</si>
  <si>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</si>
  <si>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</si>
  <si>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</si>
  <si>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</si>
  <si>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</si>
  <si>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</si>
  <si>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</si>
  <si>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</si>
  <si>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</si>
  <si>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</si>
  <si>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</si>
  <si>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</si>
  <si>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</si>
  <si>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</si>
  <si>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</si>
  <si>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</si>
  <si>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</si>
  <si>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</si>
  <si>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</si>
  <si>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</si>
  <si>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</si>
  <si>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</si>
  <si>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</si>
  <si>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</si>
  <si>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</si>
  <si>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</si>
  <si>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</si>
  <si>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</si>
  <si>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</si>
  <si>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</si>
  <si>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</si>
  <si>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</si>
  <si>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</si>
  <si>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</si>
  <si>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</si>
  <si>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</si>
  <si>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</si>
  <si>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</si>
  <si>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</si>
  <si>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</si>
  <si>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</si>
  <si>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</si>
  <si>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</si>
  <si>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</si>
  <si>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</si>
  <si>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</si>
  <si>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</si>
  <si>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</si>
  <si>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</si>
  <si>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</si>
  <si>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</si>
  <si>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</si>
  <si>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</si>
  <si>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</si>
  <si>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</si>
  <si>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</si>
  <si>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</si>
  <si>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</si>
  <si>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</si>
  <si>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</si>
  <si>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</si>
  <si>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</si>
  <si>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</si>
  <si>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</si>
  <si>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</si>
  <si>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</si>
  <si>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</si>
  <si>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</si>
  <si>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</si>
  <si>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</si>
  <si>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</si>
  <si>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</si>
  <si>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</si>
  <si>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</si>
  <si>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</si>
  <si>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</si>
  <si>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</si>
  <si>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</si>
  <si>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</si>
  <si>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</si>
  <si>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</si>
  <si>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</si>
  <si>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</si>
  <si>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</si>
  <si>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</si>
  <si>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</si>
  <si>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</si>
  <si>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</si>
  <si>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</si>
  <si>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</si>
  <si>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</si>
  <si>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</si>
  <si>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</si>
  <si>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</si>
  <si>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</si>
  <si>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</si>
  <si>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</si>
  <si>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</si>
  <si>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</si>
  <si>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</si>
  <si>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</si>
  <si>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</si>
  <si>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</si>
  <si>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</si>
  <si>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</si>
  <si>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</si>
  <si>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</si>
  <si>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</si>
  <si>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</si>
  <si>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</si>
  <si>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</si>
  <si>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</si>
  <si>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</si>
  <si>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</si>
  <si>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</si>
  <si>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</si>
  <si>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</si>
  <si>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</si>
  <si>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</si>
  <si>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</si>
  <si>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</si>
  <si>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</si>
  <si>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</si>
  <si>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</si>
  <si>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</si>
  <si>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</si>
  <si>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</si>
  <si>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</si>
  <si>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</si>
  <si>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</si>
  <si>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</si>
  <si>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</si>
  <si>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</si>
  <si>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</si>
  <si>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</si>
  <si>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</si>
  <si>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</si>
  <si>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</si>
  <si>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</si>
  <si>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</si>
  <si>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</si>
  <si>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</si>
  <si>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</si>
  <si>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</si>
  <si>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</si>
  <si>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</si>
  <si>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</si>
  <si>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</si>
  <si>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</si>
  <si>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</si>
  <si>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</si>
  <si>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</si>
  <si>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</si>
  <si>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</si>
  <si>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</si>
  <si>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</si>
  <si>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</si>
  <si>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</si>
  <si>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</si>
  <si>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</si>
  <si>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</si>
  <si>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</si>
  <si>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</si>
  <si>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</si>
  <si>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</si>
  <si>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</si>
  <si>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</si>
  <si>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</si>
  <si>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</si>
  <si>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</si>
  <si>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</si>
  <si>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</si>
  <si>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</si>
  <si>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</si>
  <si>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</si>
  <si>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</si>
  <si>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</si>
  <si>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</si>
  <si>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</si>
  <si>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</si>
  <si>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</si>
  <si>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</si>
  <si>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</si>
  <si>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</si>
  <si>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</si>
  <si>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</si>
  <si>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</si>
  <si>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</si>
  <si>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</si>
  <si>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</si>
  <si>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</si>
  <si>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</si>
  <si>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</si>
  <si>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</si>
  <si>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</si>
  <si>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</si>
  <si>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</si>
  <si>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</si>
  <si>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</si>
  <si>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</si>
  <si>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</si>
  <si>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</si>
  <si>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</si>
  <si>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</si>
  <si>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</si>
  <si>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</si>
  <si>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</si>
  <si>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</si>
  <si>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</si>
  <si>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</si>
  <si>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</si>
  <si>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</si>
  <si>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</si>
  <si>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</si>
  <si>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</si>
  <si>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</si>
  <si>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</si>
  <si>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</si>
  <si>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</si>
  <si>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</si>
  <si>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</si>
  <si>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</si>
  <si>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</si>
  <si>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</si>
  <si>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</si>
  <si>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</si>
  <si>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</si>
  <si>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</si>
  <si>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</si>
  <si>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</si>
  <si>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</si>
  <si>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</si>
  <si>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</si>
  <si>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</si>
  <si>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</si>
  <si>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</si>
  <si>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</si>
  <si>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</si>
  <si>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</si>
  <si>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</si>
  <si>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</si>
  <si>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</si>
  <si>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</si>
  <si>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</si>
  <si>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</si>
  <si>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</si>
  <si>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</si>
  <si>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</si>
  <si>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</si>
  <si>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</si>
  <si>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</si>
  <si>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</si>
  <si>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</si>
  <si>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</si>
  <si>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</si>
  <si>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</si>
  <si>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</si>
  <si>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</si>
  <si>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</si>
  <si>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</si>
  <si>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</si>
  <si>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</si>
  <si>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</si>
  <si>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</si>
  <si>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</si>
  <si>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</si>
  <si>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</si>
  <si>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</si>
  <si>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</si>
  <si>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</si>
  <si>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</si>
  <si>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</si>
  <si>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</si>
  <si>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</si>
  <si>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</si>
  <si>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</si>
  <si>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</si>
  <si>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</si>
  <si>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</si>
  <si>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</si>
  <si>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</si>
  <si>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</si>
  <si>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</si>
  <si>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</si>
  <si>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</si>
  <si>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</si>
  <si>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</si>
  <si>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</si>
  <si>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</si>
  <si>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</si>
  <si>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</si>
  <si>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</si>
  <si>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</si>
  <si>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</si>
  <si>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</si>
  <si>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</si>
  <si>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</si>
  <si>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</si>
  <si>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</si>
  <si>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</si>
  <si>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</si>
  <si>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</si>
  <si>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</si>
  <si>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</si>
  <si>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</si>
  <si>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</si>
  <si>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</si>
  <si>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</si>
  <si>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</si>
  <si>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</si>
  <si>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</si>
  <si>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</si>
  <si>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</si>
  <si>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</si>
  <si>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</si>
  <si>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</si>
  <si>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</si>
  <si>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</si>
  <si>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</si>
  <si>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</si>
  <si>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</si>
  <si>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</si>
  <si>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</si>
  <si>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</si>
  <si>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</si>
  <si>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</si>
  <si>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</si>
  <si>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</si>
  <si>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</si>
  <si>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</si>
  <si>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</si>
  <si>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</si>
  <si>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</si>
  <si>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</si>
  <si>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</si>
  <si>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</si>
  <si>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</si>
  <si>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</si>
  <si>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</si>
  <si>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</si>
  <si>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</si>
  <si>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</si>
  <si>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</si>
  <si>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</si>
  <si>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</si>
  <si>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</si>
  <si>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</si>
  <si>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</si>
  <si>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</si>
  <si>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</si>
  <si>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</si>
  <si>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</si>
  <si>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</si>
  <si>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</si>
  <si>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</si>
  <si>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</si>
  <si>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</si>
  <si>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</si>
  <si>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</si>
  <si>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</si>
  <si>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</si>
  <si>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</si>
  <si>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</si>
  <si>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</si>
  <si>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</si>
  <si>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</si>
  <si>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</si>
  <si>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</si>
  <si>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</si>
  <si>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</si>
  <si>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</si>
  <si>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</si>
  <si>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</si>
  <si>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</si>
  <si>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</si>
  <si>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</si>
  <si>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</si>
  <si>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</si>
  <si>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</si>
  <si>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</si>
  <si>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</si>
  <si>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</si>
  <si>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</si>
  <si>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</si>
  <si>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</si>
  <si>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</si>
  <si>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</si>
  <si>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</si>
  <si>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</si>
  <si>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</si>
  <si>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</si>
  <si>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</si>
  <si>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</si>
  <si>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</si>
  <si>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</si>
  <si>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</si>
  <si>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</si>
  <si>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</si>
  <si>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</si>
  <si>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</si>
  <si>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</si>
  <si>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</si>
  <si>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</si>
  <si>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</si>
  <si>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</si>
  <si>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</si>
  <si>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</si>
  <si>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</si>
  <si>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</si>
  <si>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</si>
  <si>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</si>
  <si>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</si>
  <si>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</si>
  <si>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</si>
  <si>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</si>
  <si>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</si>
  <si>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</si>
  <si>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</si>
  <si>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</si>
  <si>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</si>
  <si>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</si>
  <si>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</si>
  <si>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</si>
  <si>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</si>
  <si>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</si>
  <si>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</si>
  <si>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</si>
  <si>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</si>
  <si>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</si>
  <si>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</si>
  <si>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</si>
  <si>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</si>
  <si>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</si>
  <si>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</si>
  <si>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</si>
  <si>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</si>
  <si>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</si>
  <si>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</si>
  <si>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</si>
  <si>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</si>
  <si>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</si>
  <si>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</si>
  <si>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</si>
  <si>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</si>
  <si>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</si>
  <si>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</si>
  <si>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</si>
  <si>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</si>
  <si>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</si>
  <si>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</si>
  <si>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</si>
  <si>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</si>
  <si>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</si>
  <si>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</si>
  <si>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</si>
  <si>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</si>
  <si>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</si>
  <si>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</si>
  <si>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</si>
  <si>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</si>
  <si>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</si>
  <si>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</si>
  <si>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</si>
  <si>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</si>
  <si>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</si>
  <si>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</si>
  <si>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</si>
  <si>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</si>
  <si>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</si>
  <si>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</si>
  <si>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</si>
  <si>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</si>
  <si>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</si>
  <si>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</si>
  <si>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</si>
  <si>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</si>
  <si>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</si>
  <si>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</si>
  <si>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</si>
  <si>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</si>
  <si>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</si>
  <si>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</si>
  <si>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</si>
  <si>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</si>
  <si>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</si>
  <si>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</si>
  <si>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</si>
  <si>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</si>
  <si>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</si>
  <si>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</si>
  <si>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</si>
  <si>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</si>
  <si>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</si>
  <si>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</si>
  <si>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</si>
  <si>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</si>
  <si>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</si>
  <si>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</si>
  <si>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</si>
  <si>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</si>
  <si>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</si>
  <si>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</si>
  <si>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</si>
  <si>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</si>
  <si>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</si>
  <si>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</si>
  <si>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</si>
  <si>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</si>
  <si>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</si>
  <si>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</si>
  <si>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</si>
  <si>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</si>
  <si>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</si>
  <si>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</si>
  <si>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</si>
  <si>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</si>
  <si>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</si>
  <si>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</si>
  <si>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</si>
  <si>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</si>
  <si>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</si>
  <si>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</si>
  <si>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</si>
  <si>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</si>
  <si>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</si>
  <si>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</si>
  <si>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</si>
  <si>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</si>
  <si>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</si>
  <si>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</si>
  <si>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</si>
  <si>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</si>
  <si>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</si>
  <si>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</si>
  <si>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</si>
  <si>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</si>
  <si>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</si>
  <si>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</si>
  <si>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</si>
  <si>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</si>
  <si>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</si>
  <si>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</si>
  <si>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</si>
  <si>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</si>
  <si>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</si>
  <si>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</si>
  <si>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</si>
  <si>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</si>
  <si>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</si>
  <si>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</si>
  <si>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</si>
  <si>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</si>
  <si>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</si>
  <si>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</si>
  <si>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</si>
  <si>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</si>
  <si>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</si>
  <si>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</si>
  <si>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</si>
  <si>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</si>
  <si>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</si>
  <si>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</si>
  <si>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</si>
  <si>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</si>
  <si>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</si>
  <si>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</si>
  <si>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</si>
  <si>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</si>
  <si>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</si>
  <si>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</si>
  <si>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</si>
  <si>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</si>
  <si>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</si>
  <si>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</si>
  <si>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</si>
  <si>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</si>
  <si>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</si>
  <si>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</si>
  <si>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</si>
  <si>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</si>
  <si>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</si>
  <si>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</si>
  <si>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</si>
  <si>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</si>
  <si>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</si>
  <si>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</si>
  <si>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</si>
  <si>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</si>
  <si>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</si>
  <si>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</si>
  <si>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</si>
  <si>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</si>
  <si>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</si>
  <si>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</si>
  <si>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</si>
  <si>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</si>
  <si>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</si>
  <si>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</si>
  <si>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</si>
  <si>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</si>
  <si>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</si>
  <si>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</si>
  <si>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</si>
  <si>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</si>
  <si>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</si>
  <si>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</si>
  <si>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</si>
  <si>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</si>
  <si>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</si>
  <si>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</si>
  <si>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</si>
  <si>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</si>
  <si>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</si>
  <si>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</si>
  <si>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</si>
  <si>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</si>
  <si>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</si>
  <si>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</si>
  <si>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</si>
  <si>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</si>
  <si>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</si>
  <si>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</si>
  <si>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</si>
  <si>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</si>
  <si>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</si>
  <si>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</si>
  <si>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</si>
  <si>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</si>
  <si>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</si>
  <si>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</si>
  <si>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</si>
  <si>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</si>
  <si>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</si>
  <si>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</si>
  <si>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</si>
  <si>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</si>
  <si>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</si>
  <si>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</si>
  <si>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</si>
  <si>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</si>
  <si>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</si>
  <si>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</si>
  <si>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</si>
  <si>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</si>
  <si>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</si>
  <si>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</si>
  <si>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</si>
  <si>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</si>
  <si>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</si>
  <si>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</si>
  <si>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</si>
  <si>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</si>
  <si>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</si>
  <si>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</si>
  <si>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</si>
  <si>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</si>
  <si>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</si>
  <si>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</si>
  <si>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</si>
  <si>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</si>
  <si>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</si>
  <si>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</si>
  <si>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</si>
  <si>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</si>
  <si>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</si>
  <si>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</si>
  <si>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</si>
  <si>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</si>
  <si>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</si>
  <si>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</si>
  <si>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</si>
  <si>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</si>
  <si>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</si>
  <si>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</si>
  <si>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</si>
  <si>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</si>
  <si>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</si>
  <si>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</si>
  <si>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</si>
  <si>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</si>
  <si>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</si>
  <si>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</si>
  <si>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</si>
  <si>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</si>
  <si>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</si>
  <si>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</si>
  <si>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</si>
  <si>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</si>
  <si>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</si>
  <si>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</si>
  <si>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</si>
  <si>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</si>
  <si>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</si>
  <si>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</si>
  <si>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</si>
  <si>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</si>
  <si>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</si>
  <si>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</si>
  <si>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</si>
  <si>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</si>
  <si>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</si>
  <si>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</si>
  <si>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</si>
  <si>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</si>
  <si>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</si>
  <si>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</si>
  <si>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</si>
  <si>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</si>
  <si>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</si>
  <si>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</si>
  <si>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</si>
  <si>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</si>
  <si>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</si>
  <si>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</si>
  <si>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</si>
  <si>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</si>
  <si>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</si>
  <si>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</si>
  <si>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</si>
  <si>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</si>
  <si>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</si>
  <si>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</si>
  <si>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</si>
  <si>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</si>
  <si>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</si>
  <si>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</si>
  <si>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</si>
  <si>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</si>
  <si>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</si>
  <si>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</si>
  <si>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</si>
  <si>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</si>
  <si>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</si>
  <si>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</si>
  <si>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</si>
  <si>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</si>
  <si>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</si>
  <si>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</si>
  <si>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</si>
  <si>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</si>
  <si>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</si>
  <si>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</si>
  <si>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</si>
  <si>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</si>
  <si>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</si>
  <si>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</si>
  <si>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</si>
  <si>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</si>
  <si>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</si>
  <si>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</si>
  <si>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</si>
  <si>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</si>
  <si>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</si>
  <si>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</si>
  <si>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</si>
  <si>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</si>
  <si>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</si>
  <si>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</si>
  <si>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</si>
  <si>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</si>
  <si>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</si>
  <si>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</si>
  <si>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</si>
  <si>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</si>
  <si>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</si>
  <si>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</si>
  <si>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</si>
  <si>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</si>
  <si>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</si>
  <si>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</si>
  <si>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</si>
  <si>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</si>
  <si>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</si>
  <si>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</si>
  <si>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</si>
  <si>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</si>
  <si>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</si>
  <si>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</si>
  <si>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</si>
  <si>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</si>
  <si>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</si>
  <si>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</si>
  <si>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</si>
  <si>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</si>
  <si>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</si>
  <si>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</si>
  <si>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</si>
  <si>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</si>
  <si>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</si>
  <si>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</si>
  <si>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</si>
  <si>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</si>
  <si>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</si>
  <si>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</si>
  <si>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</si>
  <si>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</si>
  <si>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</si>
  <si>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</si>
  <si>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</si>
  <si>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</si>
  <si>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</si>
  <si>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</si>
  <si>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</si>
  <si>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</si>
  <si>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</si>
  <si>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</si>
  <si>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</si>
  <si>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</si>
  <si>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</si>
  <si>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</si>
  <si>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</si>
  <si>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</si>
  <si>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</si>
  <si>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</si>
  <si>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</si>
  <si>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</si>
  <si>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</si>
  <si>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</si>
  <si>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</si>
  <si>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</si>
  <si>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</si>
  <si>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</si>
  <si>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</si>
  <si>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</si>
  <si>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</si>
  <si>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</si>
  <si>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</si>
  <si>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</si>
  <si>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</si>
  <si>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</si>
  <si>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</si>
  <si>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</si>
  <si>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</si>
  <si>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</si>
  <si>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</si>
  <si>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</si>
  <si>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</si>
  <si>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</si>
  <si>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</si>
  <si>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</si>
  <si>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</si>
  <si>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</si>
  <si>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</si>
  <si>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</si>
  <si>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</si>
  <si>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</si>
  <si>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</si>
  <si>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</si>
  <si>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</si>
  <si>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</si>
  <si>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</si>
  <si>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</si>
  <si>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</si>
  <si>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</si>
  <si>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</si>
  <si>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</si>
  <si>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</si>
  <si>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</si>
  <si>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</si>
  <si>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</si>
  <si>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</si>
  <si>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</si>
  <si>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</si>
  <si>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</si>
  <si>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</si>
  <si>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</si>
  <si>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</si>
  <si>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</si>
  <si>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</si>
  <si>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</si>
  <si>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</si>
  <si>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</si>
  <si>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</si>
  <si>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</si>
  <si>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</si>
  <si>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</si>
  <si>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</si>
  <si>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</si>
  <si>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</si>
  <si>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</si>
  <si>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</si>
  <si>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</si>
  <si>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</si>
  <si>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</si>
  <si>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</si>
  <si>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</si>
  <si>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</si>
  <si>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</si>
  <si>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</si>
  <si>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</si>
  <si>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</si>
  <si>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</si>
  <si>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</si>
  <si>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</si>
  <si>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</si>
  <si>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</si>
  <si>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</si>
  <si>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</si>
  <si>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</si>
  <si>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</si>
  <si>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</si>
  <si>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</si>
  <si>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</si>
  <si>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</si>
  <si>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</si>
  <si>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</si>
  <si>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</si>
  <si>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</si>
  <si>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</si>
  <si>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</si>
  <si>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</si>
  <si>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</si>
  <si>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</si>
  <si>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</si>
  <si>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</si>
  <si>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</si>
  <si>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</si>
  <si>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</si>
  <si>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</si>
  <si>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</si>
  <si>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</si>
  <si>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</si>
  <si>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</si>
  <si>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</si>
  <si>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</si>
  <si>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</si>
  <si>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</si>
  <si>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</si>
  <si>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</si>
  <si>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</si>
  <si>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</si>
  <si>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</si>
  <si>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</si>
  <si>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</si>
  <si>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</si>
  <si>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</si>
  <si>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</si>
  <si>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</si>
  <si>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</si>
  <si>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</si>
  <si>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</si>
  <si>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</si>
  <si>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</si>
  <si>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</si>
  <si>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</si>
  <si>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</si>
  <si>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</si>
  <si>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</si>
  <si>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</si>
  <si>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</si>
  <si>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</si>
  <si>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</si>
  <si>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</si>
  <si>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</si>
  <si>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</si>
  <si>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</si>
  <si>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</si>
  <si>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</si>
  <si>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</si>
  <si>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</si>
  <si>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</si>
  <si>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</si>
  <si>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</si>
  <si>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</si>
  <si>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</si>
  <si>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</si>
  <si>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</si>
  <si>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</si>
  <si>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</si>
  <si>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</si>
  <si>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</si>
  <si>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</si>
  <si>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</si>
  <si>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</si>
  <si>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</si>
  <si>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</si>
  <si>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</si>
  <si>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</si>
  <si>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</si>
  <si>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</si>
  <si>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</si>
  <si>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</si>
  <si>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</si>
  <si>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</si>
  <si>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</si>
  <si>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</si>
  <si>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</si>
  <si>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</si>
  <si>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</si>
  <si>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</si>
  <si>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</si>
  <si>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</si>
  <si>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</si>
  <si>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</si>
  <si>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</si>
  <si>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</si>
  <si>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</si>
  <si>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</si>
  <si>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</si>
  <si>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</si>
  <si>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</si>
  <si>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</si>
  <si>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</si>
  <si>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</si>
  <si>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</si>
  <si>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</si>
  <si>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</si>
  <si>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</si>
  <si>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</si>
  <si>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</si>
  <si>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</si>
  <si>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</si>
  <si>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</si>
  <si>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</si>
  <si>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</si>
  <si>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</si>
  <si>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</si>
  <si>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</si>
  <si>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</si>
  <si>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</si>
  <si>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</si>
  <si>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</si>
  <si>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</si>
  <si>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</si>
  <si>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</si>
  <si>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</si>
  <si>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</si>
  <si>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</si>
  <si>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</si>
  <si>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</si>
  <si>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</si>
  <si>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</si>
  <si>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</si>
  <si>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</si>
  <si>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</si>
  <si>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</si>
  <si>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</si>
  <si>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</si>
  <si>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</si>
  <si>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</si>
  <si>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</si>
  <si>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</si>
  <si>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</si>
  <si>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</si>
  <si>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</si>
  <si>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</si>
  <si>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</si>
  <si>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</si>
  <si>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</si>
  <si>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</si>
  <si>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</si>
  <si>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</si>
  <si>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</si>
  <si>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</si>
  <si>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</si>
  <si>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</si>
  <si>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</si>
  <si>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</si>
  <si>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</si>
  <si>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</si>
  <si>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</si>
  <si>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</si>
  <si>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</si>
  <si>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</si>
  <si>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</si>
  <si>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</si>
  <si>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</si>
  <si>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</si>
  <si>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</si>
  <si>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</si>
  <si>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</si>
  <si>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</si>
  <si>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</si>
  <si>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</si>
  <si>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</si>
  <si>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</si>
  <si>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</si>
  <si>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</si>
  <si>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</si>
  <si>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</si>
  <si>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</si>
  <si>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</si>
  <si>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</si>
  <si>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</si>
  <si>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</si>
  <si>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</si>
  <si>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</si>
  <si>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</si>
  <si>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</si>
  <si>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</si>
  <si>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</si>
  <si>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</si>
  <si>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</si>
  <si>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</si>
  <si>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</si>
  <si>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</si>
  <si>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</si>
  <si>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</si>
  <si>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</si>
  <si>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</si>
  <si>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</si>
  <si>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</si>
  <si>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</si>
  <si>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</si>
  <si>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</si>
  <si>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</si>
  <si>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</si>
  <si>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</si>
  <si>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</si>
  <si>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</si>
  <si>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</si>
  <si>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</si>
  <si>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</si>
  <si>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</si>
  <si>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</si>
  <si>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</si>
  <si>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</si>
  <si>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</si>
  <si>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</si>
  <si>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</si>
  <si>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</si>
  <si>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</si>
  <si>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</si>
  <si>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</si>
  <si>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</si>
  <si>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</si>
  <si>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</si>
  <si>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</si>
  <si>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</si>
  <si>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</si>
  <si>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</si>
  <si>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</si>
  <si>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</si>
  <si>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</si>
  <si>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</si>
  <si>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</si>
  <si>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</si>
  <si>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</si>
  <si>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</si>
  <si>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</si>
  <si>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</si>
  <si>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</si>
  <si>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</si>
  <si>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</si>
  <si>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</si>
  <si>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</si>
  <si>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</si>
  <si>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</si>
  <si>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</si>
  <si>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</si>
  <si>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</si>
  <si>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</si>
  <si>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</si>
  <si>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</si>
  <si>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</si>
  <si>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</si>
  <si>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</si>
  <si>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</si>
  <si>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</si>
  <si>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</si>
  <si>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</si>
  <si>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</si>
  <si>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</si>
  <si>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</si>
  <si>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</si>
  <si>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</si>
  <si>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</si>
  <si>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</si>
  <si>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</si>
  <si>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</si>
  <si>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</si>
  <si>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</si>
  <si>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</si>
  <si>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</si>
  <si>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</si>
  <si>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</si>
  <si>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</si>
  <si>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</si>
  <si>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</si>
  <si>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</si>
  <si>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</si>
  <si>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</si>
  <si>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</si>
  <si>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</si>
  <si>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</si>
  <si>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</si>
  <si>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</si>
  <si>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</si>
  <si>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</si>
  <si>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</si>
  <si>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</si>
  <si>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</si>
  <si>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</si>
  <si>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</si>
  <si>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</si>
  <si>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</si>
  <si>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</si>
  <si>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</si>
  <si>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</si>
  <si>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</si>
  <si>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</si>
  <si>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</si>
  <si>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</si>
  <si>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</si>
  <si>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</si>
  <si>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</si>
  <si>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</si>
  <si>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</si>
  <si>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</si>
  <si>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</si>
  <si>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</si>
  <si>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</si>
  <si>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</si>
  <si>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</si>
  <si>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</si>
  <si>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</si>
  <si>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</si>
  <si>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</si>
  <si>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</si>
  <si>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</si>
  <si>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</si>
  <si>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</si>
  <si>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</si>
  <si>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</si>
  <si>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</si>
  <si>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</si>
  <si>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</si>
  <si>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</si>
  <si>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</si>
  <si>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</si>
  <si>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</si>
  <si>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</si>
  <si>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</si>
  <si>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</si>
  <si>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</si>
  <si>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</si>
  <si>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</si>
  <si>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</si>
  <si>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</si>
  <si>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</si>
  <si>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</si>
  <si>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</si>
  <si>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</si>
  <si>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</si>
  <si>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</si>
  <si>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</si>
  <si>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</si>
  <si>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</si>
  <si>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</si>
  <si>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</si>
  <si>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</si>
  <si>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</si>
  <si>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</si>
  <si>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</si>
  <si>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</si>
  <si>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</si>
  <si>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</si>
  <si>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</si>
  <si>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</si>
  <si>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</si>
  <si>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</si>
  <si>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</si>
  <si>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</si>
  <si>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</si>
  <si>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</si>
  <si>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</si>
  <si>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</si>
  <si>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</si>
  <si>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</si>
  <si>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</si>
  <si>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</si>
  <si>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</si>
  <si>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</si>
  <si>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</si>
  <si>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</si>
  <si>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</si>
  <si>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</si>
  <si>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</si>
  <si>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</si>
  <si>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</si>
  <si>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</si>
  <si>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</si>
  <si>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</si>
  <si>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</si>
  <si>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</si>
  <si>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</si>
  <si>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</si>
  <si>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</si>
  <si>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</si>
  <si>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</si>
  <si>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</si>
  <si>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</si>
  <si>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</si>
  <si>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</si>
  <si>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</si>
  <si>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</si>
  <si>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</si>
  <si>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</si>
  <si>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</si>
  <si>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</si>
  <si>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</si>
  <si>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</si>
  <si>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</si>
  <si>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</si>
  <si>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</si>
  <si>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</si>
  <si>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</si>
  <si>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</si>
  <si>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</si>
  <si>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</si>
  <si>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</si>
  <si>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</si>
  <si>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</si>
  <si>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</si>
  <si>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</si>
  <si>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</si>
  <si>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</si>
  <si>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</si>
  <si>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</si>
  <si>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</si>
  <si>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</si>
  <si>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</si>
  <si>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</si>
  <si>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</si>
  <si>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</si>
  <si>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</si>
  <si>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</si>
  <si>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</si>
  <si>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</si>
  <si>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</si>
  <si>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</si>
  <si>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</si>
  <si>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</si>
  <si>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</si>
  <si>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</si>
  <si>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</si>
  <si>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</si>
  <si>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</si>
  <si>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</si>
  <si>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</si>
  <si>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</si>
  <si>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</si>
  <si>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</si>
  <si>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</si>
  <si>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</si>
  <si>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</si>
  <si>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</si>
  <si>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</si>
  <si>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</si>
  <si>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</si>
  <si>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</si>
  <si>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</si>
  <si>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</si>
  <si>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</si>
  <si>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</si>
  <si>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</si>
  <si>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</si>
  <si>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</si>
  <si>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</si>
  <si>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</si>
  <si>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</si>
  <si>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</si>
  <si>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</si>
  <si>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</si>
  <si>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</si>
  <si>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</si>
  <si>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</si>
  <si>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</si>
  <si>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</si>
  <si>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</si>
  <si>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</si>
  <si>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</si>
  <si>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</si>
  <si>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</si>
  <si>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</si>
  <si>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</si>
  <si>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</si>
  <si>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</si>
  <si>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</si>
  <si>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</si>
  <si>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</si>
  <si>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</si>
  <si>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</si>
  <si>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</si>
  <si>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</si>
  <si>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</si>
  <si>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</si>
  <si>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</si>
  <si>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</si>
  <si>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</si>
  <si>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</si>
  <si>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</si>
  <si>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</si>
  <si>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</si>
  <si>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</si>
  <si>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</si>
  <si>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</si>
  <si>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</si>
  <si>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</si>
  <si>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</si>
  <si>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</si>
  <si>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</si>
  <si>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</si>
  <si>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</si>
  <si>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</si>
  <si>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</si>
  <si>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</si>
  <si>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</si>
  <si>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</si>
  <si>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</si>
  <si>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</si>
  <si>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</si>
  <si>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</si>
  <si>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</si>
  <si>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</si>
  <si>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</si>
  <si>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</si>
  <si>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</si>
  <si>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</si>
  <si>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</si>
  <si>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</si>
  <si>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</si>
  <si>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</si>
  <si>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</si>
  <si>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</si>
  <si>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</si>
  <si>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</si>
  <si>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</si>
  <si>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</si>
  <si>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</si>
  <si>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</si>
  <si>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</si>
  <si>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</si>
  <si>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</si>
  <si>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</si>
  <si>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</si>
  <si>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</si>
  <si>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</si>
  <si>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</si>
  <si>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</si>
  <si>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</si>
  <si>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</si>
  <si>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</si>
  <si>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</si>
  <si>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</si>
  <si>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</si>
  <si>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</si>
  <si>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</si>
  <si>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</si>
  <si>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</si>
  <si>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</si>
  <si>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</si>
  <si>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</si>
  <si>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</si>
  <si>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</si>
  <si>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</si>
  <si>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</si>
  <si>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</si>
  <si>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</si>
  <si>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</si>
  <si>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</si>
  <si>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</si>
  <si>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</si>
  <si>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</si>
  <si>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</si>
  <si>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</si>
  <si>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</si>
  <si>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</si>
  <si>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</si>
  <si>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</si>
  <si>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</si>
  <si>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</si>
  <si>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</si>
  <si>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</si>
  <si>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</si>
  <si>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</si>
  <si>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</si>
  <si>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</si>
  <si>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</si>
  <si>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</si>
  <si>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</si>
  <si>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</si>
  <si>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</si>
  <si>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</si>
  <si>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</si>
  <si>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</si>
  <si>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</si>
  <si>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</si>
  <si>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</si>
  <si>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</si>
  <si>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</si>
  <si>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</si>
  <si>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</si>
  <si>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</si>
  <si>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</si>
  <si>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</si>
  <si>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</si>
  <si>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</si>
  <si>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</si>
  <si>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</si>
  <si>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</si>
  <si>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</si>
  <si>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</si>
  <si>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</si>
  <si>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</si>
  <si>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</si>
  <si>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</si>
  <si>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</si>
  <si>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</si>
  <si>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</si>
  <si>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</si>
  <si>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</si>
  <si>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</si>
  <si>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</si>
  <si>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</si>
  <si>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</si>
  <si>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</si>
  <si>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</si>
  <si>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</si>
  <si>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</si>
  <si>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</si>
  <si>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</si>
  <si>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</si>
  <si>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</si>
  <si>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</si>
  <si>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</si>
  <si>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</si>
  <si>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</si>
  <si>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</si>
  <si>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</si>
  <si>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</si>
  <si>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</si>
  <si>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</si>
  <si>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</si>
  <si>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</si>
  <si>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</si>
  <si>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</si>
  <si>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</si>
  <si>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</si>
  <si>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</si>
  <si>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</si>
  <si>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</si>
  <si>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</si>
  <si>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</si>
  <si>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</si>
  <si>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</si>
  <si>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</si>
  <si>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</si>
  <si>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</si>
  <si>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</si>
  <si>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</si>
  <si>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</si>
  <si>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</si>
  <si>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</si>
  <si>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</si>
  <si>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</si>
  <si>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</si>
  <si>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</si>
  <si>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</si>
  <si>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</si>
  <si>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</si>
  <si>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</si>
  <si>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</si>
  <si>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</si>
  <si>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</si>
  <si>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</si>
  <si>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</si>
  <si>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</si>
  <si>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</si>
  <si>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</si>
  <si>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</si>
  <si>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</si>
  <si>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</si>
  <si>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</si>
  <si>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</si>
  <si>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</si>
  <si>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</si>
  <si>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</si>
  <si>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</si>
  <si>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</si>
  <si>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</si>
  <si>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</si>
  <si>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</si>
  <si>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</si>
  <si>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</si>
  <si>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</si>
  <si>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</si>
  <si>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</si>
  <si>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</si>
  <si>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</si>
  <si>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</si>
  <si>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</si>
  <si>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</si>
  <si>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</si>
  <si>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</si>
  <si>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</si>
  <si>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</si>
  <si>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</si>
  <si>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</si>
  <si>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</si>
  <si>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</si>
  <si>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</si>
  <si>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</si>
  <si>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</si>
  <si>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</si>
  <si>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</si>
  <si>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</si>
  <si>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</si>
  <si>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</si>
  <si>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</si>
  <si>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</si>
  <si>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</si>
  <si>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</si>
  <si>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</si>
  <si>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</si>
  <si>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</si>
  <si>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</si>
  <si>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</si>
  <si>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</si>
  <si>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</si>
  <si>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</si>
  <si>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</si>
  <si>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</si>
  <si>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</si>
  <si>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</si>
  <si>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</si>
  <si>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</si>
  <si>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</si>
  <si>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</si>
  <si>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</si>
  <si>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</si>
  <si>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</si>
  <si>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</si>
  <si>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</si>
  <si>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</si>
  <si>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</si>
  <si>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</si>
  <si>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</si>
  <si>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</si>
  <si>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</si>
  <si>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</si>
  <si>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</si>
  <si>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</si>
  <si>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</si>
  <si>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</si>
  <si>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</si>
  <si>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</si>
  <si>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</si>
  <si>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</si>
  <si>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</si>
  <si>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</si>
  <si>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</si>
  <si>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</si>
  <si>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</si>
  <si>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</si>
  <si>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</si>
  <si>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</si>
  <si>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</si>
  <si>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</si>
  <si>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</si>
  <si>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</si>
  <si>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</si>
  <si>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</si>
  <si>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</si>
  <si>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</si>
  <si>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</si>
  <si>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</si>
  <si>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</si>
  <si>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</si>
  <si>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</si>
  <si>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</si>
  <si>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</si>
  <si>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</si>
  <si>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</si>
  <si>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</si>
  <si>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</si>
  <si>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</si>
  <si>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</si>
  <si>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</si>
  <si>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</si>
  <si>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</si>
  <si>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</si>
  <si>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</si>
  <si>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</si>
  <si>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</si>
  <si>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</si>
  <si>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</si>
  <si>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</si>
  <si>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</si>
  <si>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</si>
  <si>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</si>
  <si>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</si>
  <si>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</si>
  <si>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</si>
  <si>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</si>
  <si>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</si>
  <si>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</si>
  <si>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</si>
  <si>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</si>
  <si>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</si>
  <si>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</si>
  <si>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</si>
  <si>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</si>
  <si>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</si>
  <si>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</si>
  <si>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</si>
  <si>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</si>
  <si>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</si>
  <si>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</si>
  <si>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</si>
  <si>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</si>
  <si>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</si>
  <si>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</si>
  <si>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</si>
  <si>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</si>
  <si>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</si>
  <si>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</si>
  <si>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</si>
  <si>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</si>
  <si>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</si>
  <si>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</si>
  <si>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</si>
  <si>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</si>
  <si>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</si>
  <si>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</si>
  <si>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</si>
  <si>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</si>
  <si>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</si>
  <si>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</si>
  <si>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</si>
  <si>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</si>
  <si>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</si>
  <si>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</si>
  <si>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</si>
  <si>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</si>
  <si>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</si>
  <si>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</si>
  <si>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</si>
  <si>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</si>
  <si>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</si>
  <si>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</si>
  <si>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</si>
  <si>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</si>
  <si>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</si>
  <si>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</si>
  <si>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</si>
  <si>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</si>
  <si>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</si>
  <si>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</si>
  <si>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</si>
  <si>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</si>
  <si>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</si>
  <si>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</si>
  <si>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</si>
  <si>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</si>
  <si>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</si>
  <si>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</si>
  <si>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</si>
  <si>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</si>
  <si>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</si>
  <si>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</si>
  <si>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</si>
  <si>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</si>
  <si>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</si>
  <si>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</si>
  <si>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</si>
  <si>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</si>
  <si>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</si>
  <si>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</si>
  <si>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</si>
  <si>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</si>
  <si>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</si>
  <si>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</si>
  <si>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</si>
  <si>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</si>
  <si>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</si>
  <si>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</si>
  <si>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</si>
  <si>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</si>
  <si>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</si>
  <si>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</si>
  <si>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</si>
  <si>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</si>
  <si>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</si>
  <si>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</si>
  <si>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</si>
  <si>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</si>
  <si>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</si>
  <si>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</si>
  <si>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</si>
  <si>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</si>
  <si>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</si>
  <si>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</si>
  <si>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</si>
  <si>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</si>
  <si>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</si>
  <si>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</si>
  <si>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</si>
  <si>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</si>
  <si>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</si>
  <si>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</si>
  <si>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</si>
  <si>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</si>
  <si>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</si>
  <si>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</si>
  <si>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</si>
  <si>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</si>
  <si>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</si>
  <si>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</si>
  <si>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</si>
  <si>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</si>
  <si>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</si>
  <si>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</si>
  <si>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</si>
  <si>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</si>
  <si>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</si>
  <si>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</si>
  <si>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</si>
  <si>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</si>
  <si>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</si>
  <si>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</si>
  <si>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</si>
  <si>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</si>
  <si>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</si>
  <si>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</si>
  <si>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</si>
  <si>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</si>
  <si>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</si>
  <si>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</si>
  <si>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</si>
  <si>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</si>
  <si>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</si>
  <si>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</si>
  <si>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</si>
  <si>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</si>
  <si>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</si>
  <si>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</si>
  <si>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</si>
  <si>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</si>
  <si>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</si>
  <si>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</si>
  <si>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</si>
  <si>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</si>
  <si>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</si>
  <si>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</si>
  <si>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</si>
  <si>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</si>
  <si>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</si>
  <si>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</si>
  <si>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</si>
  <si>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</si>
  <si>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</si>
  <si>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</si>
  <si>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</si>
  <si>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</si>
  <si>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</si>
  <si>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</si>
  <si>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</si>
  <si>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</si>
  <si>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</si>
  <si>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</si>
  <si>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</si>
  <si>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</si>
  <si>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</si>
  <si>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</si>
  <si>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</si>
  <si>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</si>
  <si>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</si>
  <si>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</si>
  <si>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</si>
  <si>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</si>
  <si>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</si>
  <si>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</si>
  <si>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</si>
  <si>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</si>
  <si>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</si>
  <si>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</si>
  <si>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</si>
  <si>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</si>
  <si>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</si>
  <si>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</si>
  <si>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</si>
  <si>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</si>
  <si>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</si>
  <si>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</si>
  <si>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</si>
  <si>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</si>
  <si>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</si>
  <si>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</si>
  <si>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</si>
  <si>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</si>
  <si>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</si>
  <si>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</si>
  <si>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</si>
  <si>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</si>
  <si>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</si>
  <si>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</si>
  <si>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</si>
  <si>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</si>
  <si>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</si>
  <si>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</si>
  <si>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</si>
  <si>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</si>
  <si>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</si>
  <si>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</si>
  <si>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</si>
  <si>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</si>
  <si>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</si>
  <si>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</si>
  <si>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</si>
  <si>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</si>
  <si>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</si>
  <si>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</si>
  <si>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</si>
  <si>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</si>
  <si>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</si>
  <si>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</si>
  <si>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</si>
  <si>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</si>
  <si>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</si>
  <si>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</si>
  <si>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</si>
  <si>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</si>
  <si>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</si>
  <si>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</si>
  <si>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</si>
  <si>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</si>
  <si>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</si>
  <si>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</si>
  <si>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</si>
  <si>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</si>
  <si>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</si>
  <si>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</si>
  <si>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</si>
  <si>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</si>
  <si>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</si>
  <si>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</si>
  <si>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</si>
  <si>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</si>
  <si>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</si>
  <si>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</si>
  <si>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</si>
  <si>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</si>
  <si>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</si>
  <si>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</si>
  <si>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</si>
  <si>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</si>
  <si>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</si>
  <si>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</si>
  <si>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</si>
  <si>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</si>
  <si>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</si>
  <si>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</si>
  <si>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</si>
  <si>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</si>
  <si>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</si>
  <si>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</si>
  <si>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</si>
  <si>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</si>
  <si>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</si>
  <si>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</si>
  <si>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</si>
  <si>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</si>
  <si>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</si>
  <si>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</si>
  <si>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</si>
  <si>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</si>
  <si>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</si>
  <si>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</si>
  <si>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</si>
  <si>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</si>
  <si>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</si>
  <si>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</si>
  <si>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</si>
  <si>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</si>
  <si>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</si>
  <si>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</si>
  <si>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</si>
  <si>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</si>
  <si>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</si>
  <si>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</si>
  <si>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</si>
  <si>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</si>
  <si>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</si>
  <si>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</si>
  <si>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</si>
  <si>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</si>
  <si>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</si>
  <si>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</si>
  <si>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</si>
  <si>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</si>
  <si>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</si>
  <si>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</si>
  <si>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</si>
  <si>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</si>
  <si>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</si>
  <si>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</si>
  <si>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</si>
  <si>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</si>
  <si>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</si>
  <si>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</si>
  <si>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</si>
  <si>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</si>
  <si>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</si>
  <si>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</si>
  <si>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</si>
  <si>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</si>
  <si>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</si>
  <si>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</si>
  <si>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</si>
  <si>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</si>
  <si>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</si>
  <si>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</si>
  <si>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</si>
  <si>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</si>
  <si>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</si>
  <si>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</si>
  <si>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</si>
  <si>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</si>
  <si>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</si>
  <si>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</si>
  <si>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</si>
  <si>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</si>
  <si>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</si>
  <si>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</si>
  <si>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</si>
  <si>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</si>
  <si>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</si>
  <si>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</si>
  <si>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</si>
  <si>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</si>
  <si>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</si>
  <si>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</si>
  <si>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</si>
  <si>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</si>
  <si>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</si>
  <si>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</si>
  <si>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</si>
  <si>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</si>
  <si>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</si>
  <si>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</si>
  <si>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</si>
  <si>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</si>
  <si>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</si>
  <si>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</si>
  <si>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</si>
  <si>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</si>
  <si>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</si>
  <si>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</si>
  <si>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</si>
  <si>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</si>
  <si>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</si>
  <si>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</si>
  <si>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</si>
  <si>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</si>
  <si>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</si>
  <si>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</si>
  <si>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</si>
  <si>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</si>
  <si>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</si>
  <si>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</si>
  <si>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</si>
  <si>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</si>
  <si>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</si>
  <si>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</si>
  <si>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</si>
  <si>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</si>
  <si>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</si>
  <si>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</si>
  <si>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</si>
  <si>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</si>
  <si>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</si>
  <si>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</si>
  <si>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</si>
  <si>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</si>
  <si>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</si>
  <si>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</si>
  <si>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</si>
  <si>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</si>
  <si>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</si>
  <si>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</si>
  <si>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</si>
  <si>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</si>
  <si>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</si>
  <si>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</si>
  <si>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</si>
  <si>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</si>
  <si>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</si>
  <si>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</si>
  <si>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</si>
  <si>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</si>
  <si>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</si>
  <si>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</si>
  <si>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</si>
  <si>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</si>
  <si>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</si>
  <si>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</si>
  <si>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</si>
  <si>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</si>
  <si>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</si>
  <si>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</si>
  <si>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</si>
  <si>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</si>
  <si>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</si>
  <si>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</si>
  <si>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</si>
  <si>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</si>
  <si>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</si>
  <si>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</si>
  <si>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</si>
  <si>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</si>
  <si>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</si>
  <si>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</si>
  <si>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</si>
  <si>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</si>
  <si>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</si>
  <si>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</si>
  <si>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</si>
  <si>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</si>
  <si>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</si>
  <si>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</si>
  <si>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</si>
  <si>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</si>
  <si>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</si>
  <si>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</si>
  <si>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</si>
  <si>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</si>
  <si>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</si>
  <si>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</si>
  <si>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</si>
  <si>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</si>
  <si>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</si>
  <si>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</si>
  <si>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</si>
  <si>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</si>
  <si>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</si>
  <si>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</si>
  <si>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</si>
  <si>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</si>
  <si>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</si>
  <si>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</si>
  <si>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</si>
  <si>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</si>
  <si>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</si>
  <si>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</si>
  <si>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</si>
  <si>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</si>
  <si>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</si>
  <si>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</si>
  <si>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</si>
  <si>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</si>
  <si>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</si>
  <si>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</si>
  <si>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</si>
  <si>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</si>
  <si>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</si>
  <si>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</si>
  <si>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</si>
  <si>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</si>
  <si>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</si>
  <si>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</si>
  <si>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</si>
  <si>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</si>
  <si>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</si>
  <si>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</si>
  <si>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</si>
  <si>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</si>
  <si>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</si>
  <si>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</si>
  <si>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</si>
  <si>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</si>
  <si>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</si>
  <si>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</si>
  <si>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</si>
  <si>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</si>
  <si>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</si>
  <si>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</si>
  <si>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</si>
  <si>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</si>
  <si>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</si>
  <si>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</si>
  <si>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</si>
  <si>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</si>
  <si>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</si>
  <si>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</si>
  <si>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</si>
  <si>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</si>
  <si>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</si>
  <si>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</si>
  <si>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</si>
  <si>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</si>
  <si>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</si>
  <si>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</si>
  <si>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</si>
  <si>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</si>
  <si>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</si>
  <si>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</si>
  <si>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</si>
  <si>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</si>
  <si>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</si>
  <si>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</si>
  <si>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</si>
  <si>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</si>
  <si>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</si>
  <si>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</si>
  <si>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</si>
  <si>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</si>
  <si>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</si>
  <si>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</si>
  <si>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</si>
  <si>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</si>
  <si>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</si>
  <si>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</si>
  <si>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</si>
  <si>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</si>
  <si>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</si>
  <si>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</si>
  <si>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</si>
  <si>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</si>
  <si>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</si>
  <si>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</si>
  <si>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</si>
  <si>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</si>
  <si>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</si>
  <si>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</si>
  <si>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</si>
  <si>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</si>
  <si>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</si>
  <si>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</si>
  <si>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</si>
  <si>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</si>
  <si>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</si>
  <si>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</si>
  <si>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</si>
  <si>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</si>
  <si>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</si>
  <si>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</si>
  <si>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</si>
  <si>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</si>
  <si>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</si>
  <si>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</si>
  <si>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</si>
  <si>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</si>
  <si>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</si>
  <si>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</si>
  <si>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</si>
  <si>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</si>
  <si>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</si>
  <si>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</si>
  <si>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</si>
  <si>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</si>
  <si>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</si>
  <si>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</si>
  <si>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</si>
  <si>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</si>
  <si>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</si>
  <si>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</si>
  <si>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</si>
  <si>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</si>
  <si>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</si>
  <si>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</si>
  <si>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</si>
  <si>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</si>
  <si>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</si>
  <si>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</si>
  <si>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</si>
  <si>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</si>
  <si>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</si>
  <si>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</si>
  <si>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</si>
  <si>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</si>
  <si>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</si>
  <si>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</si>
  <si>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</si>
  <si>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</si>
  <si>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</si>
  <si>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</si>
  <si>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</si>
  <si>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</si>
  <si>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</si>
  <si>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</si>
  <si>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</si>
  <si>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</si>
  <si>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</si>
  <si>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</si>
  <si>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</si>
  <si>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</si>
  <si>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</si>
  <si>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</si>
  <si>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</si>
  <si>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</si>
  <si>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</si>
  <si>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</si>
  <si>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</si>
  <si>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</si>
  <si>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</si>
  <si>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</si>
  <si>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</si>
  <si>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</si>
  <si>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</si>
  <si>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</si>
  <si>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</si>
  <si>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</si>
  <si>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</si>
  <si>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</si>
  <si>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</si>
  <si>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</si>
  <si>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</si>
  <si>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</si>
  <si>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</si>
  <si>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</si>
  <si>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</si>
  <si>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</si>
  <si>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</si>
  <si>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</si>
  <si>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</si>
  <si>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</si>
  <si>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</si>
  <si>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</si>
  <si>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</si>
  <si>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</si>
  <si>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</si>
  <si>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</si>
  <si>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</si>
  <si>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</si>
  <si>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</si>
  <si>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</si>
  <si>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</si>
  <si>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</si>
  <si>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</si>
  <si>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</si>
  <si>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</si>
  <si>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</si>
  <si>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</si>
  <si>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</si>
  <si>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</si>
  <si>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</si>
  <si>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</si>
  <si>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</si>
  <si>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</si>
  <si>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</si>
  <si>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</si>
  <si>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</si>
  <si>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</si>
  <si>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</si>
  <si>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</si>
  <si>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</si>
  <si>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</si>
  <si>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</si>
  <si>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</si>
  <si>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</si>
  <si>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</si>
  <si>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</si>
  <si>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</si>
  <si>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</si>
  <si>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</si>
  <si>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</si>
  <si>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</si>
  <si>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</si>
  <si>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</si>
  <si>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</si>
  <si>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</si>
  <si>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</si>
  <si>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</si>
  <si>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</si>
  <si>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</si>
  <si>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</si>
  <si>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</si>
  <si>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</si>
  <si>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</si>
  <si>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</si>
  <si>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</si>
  <si>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</si>
  <si>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</si>
  <si>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</si>
  <si>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</si>
  <si>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</si>
  <si>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</si>
  <si>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</si>
  <si>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</si>
  <si>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</si>
  <si>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</si>
  <si>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</si>
  <si>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</si>
  <si>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</si>
  <si>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</si>
  <si>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</si>
  <si>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</si>
  <si>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</si>
  <si>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</si>
  <si>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</si>
  <si>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</si>
  <si>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</si>
  <si>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</si>
  <si>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</si>
  <si>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</si>
  <si>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</si>
  <si>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</si>
  <si>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</si>
  <si>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</si>
  <si>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</si>
  <si>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</si>
  <si>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</si>
  <si>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</si>
  <si>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</si>
  <si>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</si>
  <si>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</si>
  <si>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</si>
  <si>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</si>
  <si>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</si>
  <si>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</si>
  <si>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</si>
  <si>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</si>
  <si>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</si>
  <si>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</si>
  <si>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</si>
  <si>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</si>
  <si>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</si>
  <si>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</si>
  <si>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</si>
  <si>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</si>
  <si>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</si>
  <si>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</si>
  <si>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</si>
  <si>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</si>
  <si>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</si>
  <si>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</si>
  <si>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</si>
  <si>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</si>
  <si>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</si>
  <si>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</si>
  <si>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</si>
  <si>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</si>
  <si>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</si>
  <si>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</si>
  <si>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</si>
  <si>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</si>
  <si>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</si>
  <si>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</si>
  <si>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</si>
  <si>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</si>
  <si>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</si>
  <si>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</si>
  <si>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</si>
  <si>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</si>
  <si>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</si>
  <si>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</si>
  <si>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</si>
  <si>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</si>
  <si>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</si>
  <si>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</si>
  <si>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</si>
  <si>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</si>
  <si>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</si>
  <si>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</si>
  <si>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</si>
  <si>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</si>
  <si>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</si>
  <si>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</si>
  <si>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</si>
  <si>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</si>
  <si>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</si>
  <si>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</si>
  <si>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</si>
  <si>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</si>
  <si>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</si>
  <si>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</si>
  <si>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</si>
  <si>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</si>
  <si>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</si>
  <si>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</si>
  <si>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</si>
  <si>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</si>
  <si>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</si>
  <si>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</si>
  <si>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</si>
  <si>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</si>
  <si>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</si>
  <si>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</si>
  <si>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</si>
  <si>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</si>
  <si>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</si>
  <si>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</si>
  <si>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</si>
  <si>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</si>
  <si>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</si>
  <si>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</si>
  <si>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</si>
  <si>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</si>
  <si>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</si>
  <si>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</si>
  <si>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</si>
  <si>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</si>
  <si>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</si>
  <si>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</si>
  <si>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</si>
  <si>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</si>
  <si>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</si>
  <si>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</si>
  <si>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</si>
  <si>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</si>
  <si>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</si>
  <si>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</si>
  <si>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</si>
  <si>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</si>
  <si>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</si>
  <si>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</si>
  <si>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</si>
  <si>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</si>
  <si>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</si>
  <si>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</si>
  <si>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</si>
  <si>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</si>
  <si>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</si>
  <si>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</si>
  <si>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</si>
  <si>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</si>
  <si>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</si>
  <si>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</si>
  <si>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</si>
  <si>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</si>
  <si>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</si>
  <si>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</si>
  <si>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</si>
  <si>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</si>
  <si>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</si>
  <si>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</si>
  <si>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</si>
  <si>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</si>
  <si>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</si>
  <si>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</si>
  <si>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</si>
  <si>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</si>
  <si>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</si>
  <si>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</si>
  <si>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</si>
  <si>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</si>
  <si>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</si>
  <si>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</si>
  <si>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</si>
  <si>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</si>
  <si>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</si>
  <si>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</si>
  <si>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</si>
  <si>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</si>
  <si>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</si>
  <si>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</si>
  <si>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</si>
  <si>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</si>
  <si>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</si>
  <si>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</si>
  <si>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</si>
  <si>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</si>
  <si>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</si>
  <si>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</si>
  <si>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</si>
  <si>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</si>
  <si>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</si>
  <si>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</si>
  <si>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</si>
  <si>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</si>
  <si>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</si>
  <si>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</si>
  <si>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</si>
  <si>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</si>
  <si>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</si>
  <si>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</si>
  <si>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</si>
  <si>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</si>
  <si>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</si>
  <si>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</si>
  <si>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</si>
  <si>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</si>
  <si>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</si>
  <si>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</si>
  <si>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</si>
  <si>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</si>
  <si>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</si>
  <si>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</si>
  <si>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</si>
  <si>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</si>
  <si>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</si>
  <si>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</si>
  <si>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</si>
  <si>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</si>
  <si>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</si>
  <si>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</si>
  <si>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</si>
  <si>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</si>
  <si>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</si>
  <si>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</si>
  <si>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</si>
  <si>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</si>
  <si>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</si>
  <si>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</si>
  <si>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</si>
  <si>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</si>
  <si>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</si>
  <si>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</si>
  <si>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</si>
  <si>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</si>
  <si>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</si>
  <si>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</si>
  <si>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</si>
  <si>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</si>
  <si>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</si>
  <si>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</si>
  <si>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</si>
  <si>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</si>
  <si>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</si>
  <si>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</si>
  <si>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</si>
  <si>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</si>
  <si>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</si>
  <si>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</si>
  <si>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</si>
  <si>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</si>
  <si>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</si>
  <si>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</si>
  <si>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</si>
  <si>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</si>
  <si>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</si>
  <si>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</si>
  <si>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</si>
  <si>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</si>
  <si>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</si>
  <si>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</si>
  <si>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</si>
  <si>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</si>
  <si>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</si>
  <si>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</si>
  <si>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</si>
  <si>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</si>
  <si>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</si>
  <si>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</si>
  <si>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</si>
  <si>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</si>
  <si>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</si>
  <si>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</si>
  <si>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</si>
  <si>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</si>
  <si>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</si>
  <si>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</si>
  <si>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</si>
  <si>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</si>
  <si>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</si>
  <si>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</si>
  <si>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</si>
  <si>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</si>
  <si>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</si>
  <si>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</si>
  <si>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</si>
  <si>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</si>
  <si>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</si>
  <si>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</si>
  <si>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</si>
  <si>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</si>
  <si>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</si>
  <si>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</si>
  <si>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</si>
  <si>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</si>
  <si>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</si>
  <si>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</si>
  <si>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</si>
  <si>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</si>
  <si>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</si>
  <si>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</si>
  <si>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</si>
  <si>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</si>
  <si>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</si>
  <si>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</si>
  <si>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</si>
  <si>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</si>
  <si>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</si>
  <si>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</si>
  <si>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</si>
  <si>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</si>
  <si>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</si>
  <si>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</si>
  <si>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</si>
  <si>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</si>
  <si>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</si>
  <si>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</si>
  <si>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</si>
  <si>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</si>
  <si>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</si>
  <si>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</si>
  <si>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</si>
  <si>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</si>
  <si>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</si>
  <si>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</si>
  <si>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</si>
  <si>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</si>
  <si>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</si>
  <si>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</si>
  <si>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</si>
  <si>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</si>
  <si>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</si>
  <si>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</si>
  <si>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</si>
  <si>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</si>
  <si>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</si>
  <si>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</si>
  <si>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</si>
  <si>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</si>
  <si>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</si>
  <si>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</si>
  <si>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</si>
  <si>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</si>
  <si>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</si>
  <si>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</si>
  <si>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</si>
  <si>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</si>
  <si>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</si>
  <si>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</si>
  <si>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</si>
  <si>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</si>
  <si>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</si>
  <si>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</si>
  <si>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</si>
  <si>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</si>
  <si>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</si>
  <si>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</si>
  <si>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</si>
  <si>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</si>
  <si>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</si>
  <si>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</si>
  <si>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</si>
  <si>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</si>
  <si>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</si>
  <si>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</si>
  <si>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</si>
  <si>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</si>
  <si>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</si>
  <si>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</si>
  <si>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</si>
  <si>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</si>
  <si>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</si>
  <si>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</si>
  <si>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</si>
  <si>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</si>
  <si>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</si>
  <si>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</si>
  <si>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</si>
  <si>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</si>
  <si>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</si>
  <si>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</si>
  <si>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</si>
  <si>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</si>
  <si>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</si>
  <si>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</si>
  <si>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</si>
  <si>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</si>
  <si>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</si>
  <si>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</si>
  <si>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</si>
  <si>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</si>
  <si>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</si>
  <si>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</si>
  <si>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</si>
  <si>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</si>
  <si>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</si>
  <si>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</si>
  <si>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</si>
  <si>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</si>
  <si>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</si>
  <si>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</si>
  <si>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</si>
  <si>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</si>
  <si>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</si>
  <si>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</si>
  <si>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</si>
  <si>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</si>
  <si>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</si>
  <si>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</si>
  <si>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</si>
  <si>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</si>
  <si>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</si>
  <si>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</si>
  <si>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</si>
  <si>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</si>
  <si>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</si>
  <si>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</si>
  <si>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</si>
  <si>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</si>
  <si>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</si>
  <si>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</si>
  <si>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</si>
  <si>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</si>
  <si>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</si>
  <si>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</si>
  <si>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</si>
  <si>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</si>
  <si>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</si>
  <si>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</si>
  <si>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</si>
  <si>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</si>
  <si>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</si>
  <si>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</si>
  <si>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</si>
  <si>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</si>
  <si>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</si>
  <si>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</si>
  <si>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</si>
  <si>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</si>
  <si>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</si>
  <si>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</si>
  <si>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</si>
  <si>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</si>
  <si>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</si>
  <si>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</si>
  <si>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</si>
  <si>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</si>
  <si>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</si>
  <si>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</si>
  <si>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</si>
  <si>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</si>
  <si>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</si>
  <si>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</si>
  <si>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</si>
  <si>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</si>
  <si>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</si>
  <si>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</si>
  <si>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</si>
  <si>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</si>
  <si>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</si>
  <si>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</si>
  <si>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</si>
  <si>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</si>
  <si>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</si>
  <si>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</si>
  <si>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</si>
  <si>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</si>
  <si>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</si>
  <si>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</si>
  <si>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</si>
  <si>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</si>
  <si>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</si>
  <si>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</si>
  <si>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</si>
  <si>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</si>
  <si>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</si>
  <si>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</si>
  <si>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</si>
  <si>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</si>
  <si>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</si>
  <si>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</si>
  <si>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</si>
  <si>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</si>
  <si>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</si>
  <si>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</si>
  <si>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</si>
  <si>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</si>
  <si>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</si>
  <si>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</si>
  <si>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</si>
  <si>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</si>
  <si>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</si>
  <si>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</si>
  <si>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</si>
  <si>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</si>
  <si>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</si>
  <si>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</si>
  <si>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</si>
  <si>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</si>
  <si>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</si>
  <si>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</si>
  <si>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</si>
  <si>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</si>
  <si>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</si>
  <si>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</si>
  <si>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</si>
  <si>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</si>
  <si>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</si>
  <si>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</si>
  <si>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</si>
  <si>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</si>
  <si>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</si>
  <si>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</si>
  <si>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</si>
  <si>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</si>
  <si>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</si>
  <si>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</si>
  <si>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</si>
  <si>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</si>
  <si>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</si>
  <si>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</si>
  <si>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</si>
  <si>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</si>
  <si>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</si>
  <si>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</si>
  <si>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</si>
  <si>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</si>
  <si>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</si>
  <si>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</si>
  <si>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</si>
  <si>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</si>
  <si>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</si>
  <si>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They are MSC Berhad CID004434 and Luna CID003387, however they are CFSI RMI Compliant and approved Smelters, by using certify party to confirm the traceability of the tagged materials.</t>
  </si>
  <si>
    <t>100%</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</si>
  <si>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</si>
  <si>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</si>
  <si>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</si>
  <si>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</si>
  <si>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</si>
  <si>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</si>
  <si>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</si>
  <si>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</si>
  <si>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</si>
  <si>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</si>
  <si>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</si>
  <si>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</si>
  <si>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</si>
  <si>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Bairro Guarapiranga</t>
  </si>
  <si>
    <t>Guangdong Hanhe Non-Ferrous Metal Co.,Ltd.</t>
    <phoneticPr fontId="97" type="noConversion"/>
  </si>
  <si>
    <t>CID003116</t>
    <phoneticPr fontId="97" type="noConversion"/>
  </si>
  <si>
    <t>The Tiger Temple In Centipede Mountain,Guyi Village In Town of Guxiang,Chaoan County</t>
  </si>
  <si>
    <t>Chaozhou</t>
    <phoneticPr fontId="97" type="noConversion"/>
  </si>
  <si>
    <t>Guangdong</t>
    <phoneticPr fontId="97" type="noConversion"/>
  </si>
  <si>
    <t>陈先生</t>
    <phoneticPr fontId="97" type="noConversion"/>
  </si>
  <si>
    <t xml:space="preserve">55286613@qq.com </t>
  </si>
  <si>
    <t>无</t>
    <phoneticPr fontId="97" type="noConversion"/>
  </si>
  <si>
    <t>无矿井，矿砂提炼</t>
    <phoneticPr fontId="97" type="noConversion"/>
  </si>
  <si>
    <t>0086 (0) 871-66287166</t>
  </si>
  <si>
    <t>ytgh@ytc.cn</t>
  </si>
  <si>
    <t>Gejiu . China</t>
  </si>
  <si>
    <t xml:space="preserve"> 0852-2808-1555 (Andi)</t>
  </si>
  <si>
    <t xml:space="preserve">bangkaprimatin77@gmail.com </t>
  </si>
  <si>
    <t>Bangka Belitung . Indonesia</t>
  </si>
  <si>
    <t xml:space="preserve">premiumtinindonesia16@gmail.com </t>
  </si>
  <si>
    <t>The Solder Connection LTD</t>
  </si>
  <si>
    <t>Unit 5 Severn Link Distribution Centre, Chepstow NP16 6UN</t>
  </si>
  <si>
    <t>Martyn Penfold</t>
  </si>
  <si>
    <t>sales@solderconnection.co.uk</t>
  </si>
  <si>
    <t>0044 (0)1291 624 400</t>
  </si>
  <si>
    <t>Technical Director</t>
  </si>
  <si>
    <t>https://www.solderconnection.com/conflict-minerals/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</si>
</sst>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 &quot;€&quot;_-;\-* #,##0\ &quot;€&quot;_-;_-* &quot;-&quot;\ &quot;€&quot;_-;_-@_-"/>
    <numFmt numFmtId="169" formatCode="_-* #,##0.00\ &quot;€&quot;_-;\-* #,##0.00\ &quot;€&quot;_-;_-* &quot;-&quot;??\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70" fontId="2" fillId="0" borderId="0"/>
    <xf numFmtId="0" fontId="89" fillId="0" borderId="0"/>
    <xf numFmtId="0" fontId="89" fillId="0" borderId="0"/>
    <xf numFmtId="17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70" fontId="2" fillId="0" borderId="0"/>
    <xf numFmtId="0" fontId="7" fillId="0" borderId="0"/>
    <xf numFmtId="170" fontId="89" fillId="0" borderId="0"/>
    <xf numFmtId="0" fontId="54" fillId="0" borderId="0"/>
    <xf numFmtId="0" fontId="54" fillId="0" borderId="0"/>
    <xf numFmtId="170" fontId="7" fillId="0" borderId="0"/>
    <xf numFmtId="0" fontId="54" fillId="0" borderId="0"/>
    <xf numFmtId="0" fontId="7" fillId="0" borderId="0"/>
    <xf numFmtId="0" fontId="54" fillId="0" borderId="0"/>
    <xf numFmtId="0" fontId="71" fillId="0" borderId="0">
      <alignment vertical="center"/>
    </xf>
    <xf numFmtId="17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70" fontId="2" fillId="0" borderId="0"/>
    <xf numFmtId="17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70" fontId="10" fillId="0" borderId="0"/>
    <xf numFmtId="0" fontId="89" fillId="0" borderId="0"/>
    <xf numFmtId="0" fontId="89" fillId="0" borderId="0"/>
    <xf numFmtId="0" fontId="89" fillId="0" borderId="0"/>
    <xf numFmtId="17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6"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70" fontId="52" fillId="0" borderId="0" xfId="480" applyFont="1" applyAlignment="1">
      <alignment horizontal="left" vertical="top" wrapText="1"/>
    </xf>
    <xf numFmtId="17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7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7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2" fontId="25" fillId="33" borderId="19" xfId="570" applyNumberFormat="1" applyFont="1" applyFill="1" applyBorder="1" applyAlignment="1">
      <alignment horizontal="center" vertical="top" wrapText="1"/>
    </xf>
    <xf numFmtId="17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solderconnection.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olderconnection.com/conflict-minerals/" TargetMode="External"/><Relationship Id="rId4" Type="http://schemas.openxmlformats.org/officeDocument/2006/relationships/hyperlink" Target="mailto:sales@solderconnectio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650000000000006" customHeight="1">
      <c r="A29" s="367"/>
      <c r="B29" s="380"/>
      <c r="C29" s="374"/>
      <c r="D29" s="377"/>
      <c r="E29" s="365"/>
      <c r="F29" s="280" t="s">
        <v>57</v>
      </c>
      <c r="G29" s="24"/>
    </row>
    <row r="30" spans="1:7" ht="62.6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6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1017F32-1C3C-4038-8B3D-6D2D4F2EB0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38BEE98-9BE4-4803-ACF0-D357CAA6C41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650000000000006"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9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9"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650000000000006"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65" customHeight="1">
      <c r="A52" s="99" t="str">
        <f ca="1">OFFSET(L!$C$1,MATCH("Instructions"&amp;ADDRESS(ROW(),COLUMN(),4),L!$A:$A,0)-1,SL,,)</f>
        <v>2. Metal (*)   -   Use the pull down menu to select the metal for which you are entering smelter information.  This field is mandatory.</v>
      </c>
      <c r="B52" s="97"/>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6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650000000000006"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6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150000000000006"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15"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15"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15911</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65"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15912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15913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15914</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15915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15913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15916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15914</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15915</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46155</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473</v>
      </c>
      <c r="E39" s="298"/>
      <c r="F39" s="44"/>
      <c r="G39" s="299" t="s">
        <v>15879</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15879</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15880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15880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15917</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0162F72-89DC-4C77-B3D1-E12DD480A5D0}"/>
    <hyperlink ref="D20" r:id="rId4" xr:uid="{36EBC557-D6B2-443D-8A24-E97B4996B7E9}"/>
    <hyperlink ref="G77" r:id="rId5" xr:uid="{CF63895B-F39B-4D3B-ADF2-325F162C8DE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D16" sqref="D1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6.149999999999999"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736</v>
      </c>
      <c r="B5" s="166" t="s">
        <v>1088</v>
      </c>
      <c r="C5" s="170" t="s">
        <v>803</v>
      </c>
      <c r="D5" s="213" t="s">
        <v>803</v>
      </c>
      <c r="E5" s="166" t="s">
        <v>2321</v>
      </c>
      <c r="F5" s="166" t="s">
        <v>736</v>
      </c>
      <c r="G5" s="166" t="s">
        <v>12764</v>
      </c>
      <c r="H5" s="167">
        <v>0</v>
      </c>
      <c r="I5" s="168" t="s">
        <v>1688</v>
      </c>
      <c r="J5" s="168" t="s">
        <v>1688</v>
      </c>
      <c r="K5" s="207" t="s">
        <v>15881</v>
      </c>
      <c r="L5" s="207" t="s">
        <v>15882</v>
      </c>
      <c r="M5" s="207" t="s">
        <v>15883</v>
      </c>
      <c r="N5" s="207" t="s">
        <v>15884</v>
      </c>
      <c r="O5" s="207" t="s">
        <v>15885</v>
      </c>
      <c r="P5" s="169" t="s">
        <v>474</v>
      </c>
      <c r="Q5" s="208"/>
      <c r="R5" s="166" t="str">
        <f ca="1">IF(ISERROR($V5),"",OFFSET('Smelter Look-up'!$C$4,$V5-4,0)&amp;"")</f>
        <v>EM Vinto</v>
      </c>
      <c r="S5" s="165" t="str">
        <f ca="1">IF(B5="","",IF(ISERROR(MATCH($E5,CL,0)),"Unknown",INDIRECT("'C'!$A$"&amp;MATCH($E5,CL,0)+1)))</f>
        <v>Unknown</v>
      </c>
      <c r="T5" s="165" t="e">
        <f ca="1">IF(B5="","",IF(ISERROR(MATCH($J5,SorP!$B$1:$B$6261,0)),"",INDIRECT("'SorP'!$A$"&amp;MATCH($S5&amp;$J5,SorP!C:C,0))))</f>
        <v>#N/A</v>
      </c>
      <c r="U5" s="185"/>
      <c r="V5" s="209">
        <f>IF(C5="",NA(),IF(OR(C5="Smelter not listed",C5="Smelter not yet identified"),MATCH($B5&amp;$D5,'Smelter Look-up'!$J:$J,0),MATCH($B5&amp;$C5,'Smelter Look-up'!$J:$J,0)))</f>
        <v>453</v>
      </c>
      <c r="X5" s="210">
        <f t="shared" ref="X5" si="0">IF(AND(C5="Smelter not listed",OR(LEN(D5)=0,LEN(E5)=0)),1,0)</f>
        <v>0</v>
      </c>
      <c r="AB5" s="211" t="str">
        <f t="shared" ref="AB5" si="1">B5&amp;C5</f>
        <v>TinEM Vinto</v>
      </c>
    </row>
    <row r="6" spans="1:34" s="210" customFormat="1" ht="20.100000000000001" customHeight="1">
      <c r="A6" s="245" t="s">
        <v>744</v>
      </c>
      <c r="B6" s="166" t="s">
        <v>1088</v>
      </c>
      <c r="C6" s="170" t="s">
        <v>992</v>
      </c>
      <c r="D6" s="213" t="s">
        <v>992</v>
      </c>
      <c r="E6" s="166" t="s">
        <v>840</v>
      </c>
      <c r="F6" s="166" t="s">
        <v>744</v>
      </c>
      <c r="G6" s="166" t="s">
        <v>12764</v>
      </c>
      <c r="H6" s="167">
        <v>0</v>
      </c>
      <c r="I6" s="168" t="s">
        <v>1702</v>
      </c>
      <c r="J6" s="168" t="s">
        <v>8699</v>
      </c>
      <c r="K6" s="207" t="s">
        <v>15886</v>
      </c>
      <c r="L6" s="207" t="s">
        <v>15887</v>
      </c>
      <c r="M6" s="207" t="s">
        <v>15883</v>
      </c>
      <c r="N6" s="207" t="s">
        <v>15888</v>
      </c>
      <c r="O6" s="207" t="s">
        <v>15889</v>
      </c>
      <c r="P6" s="169" t="s">
        <v>474</v>
      </c>
      <c r="Q6" s="208"/>
      <c r="R6" s="166" t="str">
        <f ca="1">IF(ISERROR($V6),"",OFFSET('Smelter Look-up'!$C$4,$V6-4,0)&amp;"")</f>
        <v>Minsur</v>
      </c>
      <c r="S6" s="165" t="str">
        <f t="shared" ref="S6:S37" ca="1" si="2">IF(B6="","",IF(ISERROR(MATCH($E6,CL,0)),"Unknown",INDIRECT("'C'!$A$"&amp;MATCH($E6,CL,0)+1)))</f>
        <v>PE</v>
      </c>
      <c r="T6" s="165" t="str">
        <f ca="1">IF(B6="","",IF(ISERROR(MATCH($J6,SorP!$B$1:$B$6261,0)),"",INDIRECT("'SorP'!$A$"&amp;MATCH($S6&amp;$J6,SorP!C:C,0))))</f>
        <v>PE-ICA</v>
      </c>
      <c r="U6" s="185"/>
      <c r="V6" s="209">
        <f>IF(C6="",NA(),IF(OR(C6="Smelter not listed",C6="Smelter not yet identified"),MATCH($B6&amp;$D6,'Smelter Look-up'!$J:$J,0),MATCH($B6&amp;$C6,'Smelter Look-up'!$J:$J,0)))</f>
        <v>503</v>
      </c>
      <c r="X6" s="210">
        <f t="shared" ref="X6:X37" si="3">IF(AND(C6="Smelter not listed",OR(LEN(D6)=0,LEN(E6)=0)),1,0)</f>
        <v>0</v>
      </c>
      <c r="AB6" s="211" t="str">
        <f t="shared" ref="AB6:AB37" si="4">B6&amp;C6</f>
        <v>TinMinsur</v>
      </c>
    </row>
    <row r="7" spans="1:34" s="210" customFormat="1" ht="20.100000000000001" customHeight="1">
      <c r="A7" s="245" t="s">
        <v>748</v>
      </c>
      <c r="B7" s="166" t="s">
        <v>1088</v>
      </c>
      <c r="C7" s="170" t="s">
        <v>13290</v>
      </c>
      <c r="D7" s="213" t="s">
        <v>13290</v>
      </c>
      <c r="E7" s="166" t="s">
        <v>2321</v>
      </c>
      <c r="F7" s="166" t="s">
        <v>748</v>
      </c>
      <c r="G7" s="166" t="s">
        <v>12764</v>
      </c>
      <c r="H7" s="167">
        <v>0</v>
      </c>
      <c r="I7" s="168" t="s">
        <v>1688</v>
      </c>
      <c r="J7" s="168" t="s">
        <v>1688</v>
      </c>
      <c r="K7" s="207" t="s">
        <v>15890</v>
      </c>
      <c r="L7" s="207" t="s">
        <v>15891</v>
      </c>
      <c r="M7" s="207" t="s">
        <v>15883</v>
      </c>
      <c r="N7" s="207" t="s">
        <v>15892</v>
      </c>
      <c r="O7" s="207" t="s">
        <v>15893</v>
      </c>
      <c r="P7" s="169" t="s">
        <v>474</v>
      </c>
      <c r="Q7" s="208"/>
      <c r="R7" s="166" t="str">
        <f ca="1">IF(ISERROR($V7),"",OFFSET('Smelter Look-up'!$C$4,$V7-4,0)&amp;"")</f>
        <v>Operaciones Metalurgicas S.A.</v>
      </c>
      <c r="S7" s="165" t="str">
        <f t="shared" ca="1" si="2"/>
        <v>Unknown</v>
      </c>
      <c r="T7" s="165" t="e">
        <f ca="1">IF(B7="","",IF(ISERROR(MATCH($J7,SorP!$B$1:$B$6261,0)),"",INDIRECT("'SorP'!$A$"&amp;MATCH($S7&amp;$J7,SorP!C:C,0))))</f>
        <v>#N/A</v>
      </c>
      <c r="U7" s="185"/>
      <c r="V7" s="209">
        <f>IF(C7="",NA(),IF(OR(C7="Smelter not listed",C7="Smelter not yet identified"),MATCH($B7&amp;$D7,'Smelter Look-up'!$J:$J,0),MATCH($B7&amp;$C7,'Smelter Look-up'!$J:$J,0)))</f>
        <v>514</v>
      </c>
      <c r="X7" s="210">
        <f t="shared" si="3"/>
        <v>0</v>
      </c>
      <c r="AB7" s="211" t="str">
        <f t="shared" si="4"/>
        <v>TinOperaciones Metalurgicas S.A.</v>
      </c>
    </row>
    <row r="8" spans="1:34" s="210" customFormat="1" ht="20.100000000000001" customHeight="1">
      <c r="A8" s="245" t="s">
        <v>680</v>
      </c>
      <c r="B8" s="166" t="s">
        <v>1087</v>
      </c>
      <c r="C8" s="170" t="s">
        <v>1183</v>
      </c>
      <c r="D8" s="213" t="s">
        <v>1183</v>
      </c>
      <c r="E8" s="166" t="s">
        <v>2323</v>
      </c>
      <c r="F8" s="166" t="s">
        <v>680</v>
      </c>
      <c r="G8" s="166" t="s">
        <v>12764</v>
      </c>
      <c r="H8" s="167">
        <v>0</v>
      </c>
      <c r="I8" s="168" t="s">
        <v>1565</v>
      </c>
      <c r="J8" s="168" t="s">
        <v>1566</v>
      </c>
      <c r="K8" s="207"/>
      <c r="L8" s="207"/>
      <c r="M8" s="207"/>
      <c r="N8" s="207"/>
      <c r="O8" s="207"/>
      <c r="P8" s="169"/>
      <c r="Q8" s="208"/>
      <c r="R8" s="166" t="str">
        <f ca="1">IF(ISERROR($V8),"",OFFSET('Smelter Look-up'!$C$4,$V8-4,0)&amp;"")</f>
        <v>Metalor USA Refining Corporation</v>
      </c>
      <c r="S8" s="165" t="str">
        <f t="shared" ca="1" si="2"/>
        <v>US</v>
      </c>
      <c r="T8" s="165" t="str">
        <f ca="1">IF(B8="","",IF(ISERROR(MATCH($J8,SorP!$B$1:$B$6261,0)),"",INDIRECT("'SorP'!$A$"&amp;MATCH($S8&amp;$J8,SorP!C:C,0))))</f>
        <v>US-MA</v>
      </c>
      <c r="U8" s="185"/>
      <c r="V8" s="209">
        <f>IF(C8="",NA(),IF(OR(C8="Smelter not listed",C8="Smelter not yet identified"),MATCH($B8&amp;$D8,'Smelter Look-up'!$J:$J,0),MATCH($B8&amp;$C8,'Smelter Look-up'!$J:$J,0)))</f>
        <v>197</v>
      </c>
      <c r="X8" s="210">
        <f t="shared" si="3"/>
        <v>0</v>
      </c>
      <c r="AB8" s="211" t="str">
        <f t="shared" si="4"/>
        <v>GoldMetalor USA Refining Corporation</v>
      </c>
    </row>
    <row r="9" spans="1:34" s="210" customFormat="1" ht="20.100000000000001" customHeight="1">
      <c r="A9" s="245" t="s">
        <v>743</v>
      </c>
      <c r="B9" s="166" t="s">
        <v>1088</v>
      </c>
      <c r="C9" s="170" t="s">
        <v>11981</v>
      </c>
      <c r="D9" s="213" t="s">
        <v>11981</v>
      </c>
      <c r="E9" s="166" t="s">
        <v>1054</v>
      </c>
      <c r="F9" s="166" t="s">
        <v>743</v>
      </c>
      <c r="G9" s="166" t="s">
        <v>12764</v>
      </c>
      <c r="H9" s="167">
        <v>0</v>
      </c>
      <c r="I9" s="168" t="s">
        <v>15894</v>
      </c>
      <c r="J9" s="168" t="s">
        <v>1610</v>
      </c>
      <c r="K9" s="207"/>
      <c r="L9" s="207"/>
      <c r="M9" s="207"/>
      <c r="N9" s="207"/>
      <c r="O9" s="207"/>
      <c r="P9" s="169"/>
      <c r="Q9" s="208"/>
      <c r="R9" s="166" t="str">
        <f ca="1">IF(ISERROR($V9),"",OFFSET('Smelter Look-up'!$C$4,$V9-4,0)&amp;"")</f>
        <v>Mineracao Taboca S.A.</v>
      </c>
      <c r="S9" s="165" t="str">
        <f t="shared" ca="1" si="2"/>
        <v>BR</v>
      </c>
      <c r="T9" s="165" t="str">
        <f ca="1">IF(B9="","",IF(ISERROR(MATCH($J9,SorP!$B$1:$B$6261,0)),"",INDIRECT("'SorP'!$A$"&amp;MATCH($S9&amp;$J9,SorP!C:C,0))))</f>
        <v>BR-SP</v>
      </c>
      <c r="U9" s="185"/>
      <c r="V9" s="209">
        <f>IF(C9="",NA(),IF(OR(C9="Smelter not listed",C9="Smelter not yet identified"),MATCH($B9&amp;$D9,'Smelter Look-up'!$J:$J,0),MATCH($B9&amp;$C9,'Smelter Look-up'!$J:$J,0)))</f>
        <v>498</v>
      </c>
      <c r="X9" s="210">
        <f t="shared" si="3"/>
        <v>0</v>
      </c>
      <c r="AB9" s="211" t="str">
        <f t="shared" si="4"/>
        <v>TinMineracao Taboca S.A.</v>
      </c>
    </row>
    <row r="10" spans="1:34" s="210" customFormat="1" ht="20.100000000000001" customHeight="1">
      <c r="A10" s="245" t="s">
        <v>14873</v>
      </c>
      <c r="B10" s="166" t="s">
        <v>1088</v>
      </c>
      <c r="C10" s="170" t="s">
        <v>14872</v>
      </c>
      <c r="D10" s="213" t="s">
        <v>14872</v>
      </c>
      <c r="E10" s="166" t="s">
        <v>1063</v>
      </c>
      <c r="F10" s="166" t="s">
        <v>14873</v>
      </c>
      <c r="G10" s="166" t="s">
        <v>12764</v>
      </c>
      <c r="H10" s="167">
        <v>0</v>
      </c>
      <c r="I10" s="168" t="s">
        <v>1686</v>
      </c>
      <c r="J10" s="168" t="s">
        <v>12398</v>
      </c>
      <c r="K10" s="207"/>
      <c r="L10" s="207"/>
      <c r="M10" s="207"/>
      <c r="N10" s="207"/>
      <c r="O10" s="207"/>
      <c r="P10" s="169"/>
      <c r="Q10" s="208"/>
      <c r="R10" s="166" t="str">
        <f ca="1">IF(ISERROR($V10),"",OFFSET('Smelter Look-up'!$C$4,$V10-4,0)&amp;"")</f>
        <v>PT Putera Sarana Shakti (PT PSS)</v>
      </c>
      <c r="S10" s="165" t="str">
        <f t="shared" ca="1" si="2"/>
        <v>ID</v>
      </c>
      <c r="T10" s="165" t="str">
        <f ca="1">IF(B10="","",IF(ISERROR(MATCH($J10,SorP!$B$1:$B$6261,0)),"",INDIRECT("'SorP'!$A$"&amp;MATCH($S10&amp;$J10,SorP!C:C,0))))</f>
        <v>ID-BB</v>
      </c>
      <c r="U10" s="185"/>
      <c r="V10" s="209">
        <f>IF(C10="",NA(),IF(OR(C10="Smelter not listed",C10="Smelter not yet identified"),MATCH($B10&amp;$D10,'Smelter Look-up'!$J:$J,0),MATCH($B10&amp;$C10,'Smelter Look-up'!$J:$J,0)))</f>
        <v>528</v>
      </c>
      <c r="X10" s="210">
        <f t="shared" si="3"/>
        <v>0</v>
      </c>
      <c r="AB10" s="211" t="str">
        <f t="shared" si="4"/>
        <v>TinPT Putera Sarana Shakti (PT PSS)</v>
      </c>
    </row>
    <row r="11" spans="1:34" s="210" customFormat="1" ht="20.100000000000001" customHeight="1">
      <c r="A11" s="245" t="s">
        <v>13349</v>
      </c>
      <c r="B11" s="166" t="s">
        <v>1088</v>
      </c>
      <c r="C11" s="170" t="s">
        <v>13335</v>
      </c>
      <c r="D11" s="213" t="s">
        <v>13335</v>
      </c>
      <c r="E11" s="166" t="s">
        <v>1063</v>
      </c>
      <c r="F11" s="166" t="s">
        <v>13349</v>
      </c>
      <c r="G11" s="166" t="s">
        <v>12764</v>
      </c>
      <c r="H11" s="167">
        <v>0</v>
      </c>
      <c r="I11" s="168" t="s">
        <v>14557</v>
      </c>
      <c r="J11" s="168" t="s">
        <v>12398</v>
      </c>
      <c r="K11" s="207"/>
      <c r="L11" s="207"/>
      <c r="M11" s="207"/>
      <c r="N11" s="207"/>
      <c r="O11" s="207"/>
      <c r="P11" s="169"/>
      <c r="Q11" s="208"/>
      <c r="R11" s="166" t="str">
        <f ca="1">IF(ISERROR($V11),"",OFFSET('Smelter Look-up'!$C$4,$V11-4,0)&amp;"")</f>
        <v>PT Mitra Sukses Globalindo</v>
      </c>
      <c r="S11" s="165" t="str">
        <f t="shared" ca="1" si="2"/>
        <v>ID</v>
      </c>
      <c r="T11" s="165" t="str">
        <f ca="1">IF(B11="","",IF(ISERROR(MATCH($J11,SorP!$B$1:$B$6261,0)),"",INDIRECT("'SorP'!$A$"&amp;MATCH($S11&amp;$J11,SorP!C:C,0))))</f>
        <v>ID-BB</v>
      </c>
      <c r="U11" s="185"/>
      <c r="V11" s="209">
        <f>IF(C11="",NA(),IF(OR(C11="Smelter not listed",C11="Smelter not yet identified"),MATCH($B11&amp;$D11,'Smelter Look-up'!$J:$J,0),MATCH($B11&amp;$C11,'Smelter Look-up'!$J:$J,0)))</f>
        <v>525</v>
      </c>
      <c r="X11" s="210">
        <f t="shared" si="3"/>
        <v>0</v>
      </c>
      <c r="AB11" s="211" t="str">
        <f t="shared" si="4"/>
        <v>TinPT Mitra Sukses Globalindo</v>
      </c>
    </row>
    <row r="12" spans="1:34" s="210" customFormat="1" ht="20.100000000000001" customHeight="1">
      <c r="A12" s="245" t="s">
        <v>13348</v>
      </c>
      <c r="B12" s="166" t="s">
        <v>1088</v>
      </c>
      <c r="C12" s="170" t="s">
        <v>13334</v>
      </c>
      <c r="D12" s="213" t="s">
        <v>13334</v>
      </c>
      <c r="E12" s="166" t="s">
        <v>12638</v>
      </c>
      <c r="F12" s="166" t="s">
        <v>13348</v>
      </c>
      <c r="G12" s="166" t="s">
        <v>12764</v>
      </c>
      <c r="H12" s="167">
        <v>0</v>
      </c>
      <c r="I12" s="168" t="s">
        <v>13359</v>
      </c>
      <c r="J12" s="168" t="s">
        <v>9642</v>
      </c>
      <c r="K12" s="207"/>
      <c r="L12" s="207"/>
      <c r="M12" s="207"/>
      <c r="N12" s="207"/>
      <c r="O12" s="207"/>
      <c r="P12" s="169"/>
      <c r="Q12" s="208"/>
      <c r="R12" s="166" t="str">
        <f ca="1">IF(ISERROR($V12),"",OFFSET('Smelter Look-up'!$C$4,$V12-4,0)&amp;"")</f>
        <v>Luna Smelter, Ltd.</v>
      </c>
      <c r="S12" s="165" t="str">
        <f t="shared" ca="1" si="2"/>
        <v>RW</v>
      </c>
      <c r="T12" s="165" t="str">
        <f ca="1">IF(B12="","",IF(ISERROR(MATCH($J12,SorP!$B$1:$B$6261,0)),"",INDIRECT("'SorP'!$A$"&amp;MATCH($S12&amp;$J12,SorP!C:C,0))))</f>
        <v>RW-01</v>
      </c>
      <c r="U12" s="185"/>
      <c r="V12" s="209">
        <f>IF(C12="",NA(),IF(OR(C12="Smelter not listed",C12="Smelter not yet identified"),MATCH($B12&amp;$D12,'Smelter Look-up'!$J:$J,0),MATCH($B12&amp;$C12,'Smelter Look-up'!$J:$J,0)))</f>
        <v>488</v>
      </c>
      <c r="X12" s="210">
        <f t="shared" si="3"/>
        <v>0</v>
      </c>
      <c r="AB12" s="211" t="str">
        <f t="shared" si="4"/>
        <v>TinLuna Smelter, Ltd.</v>
      </c>
    </row>
    <row r="13" spans="1:34" s="210" customFormat="1" ht="20.100000000000001" customHeight="1">
      <c r="A13" s="245" t="s">
        <v>15179</v>
      </c>
      <c r="B13" s="166" t="s">
        <v>1088</v>
      </c>
      <c r="C13" s="170" t="s">
        <v>15178</v>
      </c>
      <c r="D13" s="213" t="s">
        <v>15178</v>
      </c>
      <c r="E13" s="166" t="s">
        <v>1063</v>
      </c>
      <c r="F13" s="166" t="s">
        <v>15179</v>
      </c>
      <c r="G13" s="166" t="s">
        <v>12764</v>
      </c>
      <c r="H13" s="167">
        <v>0</v>
      </c>
      <c r="I13" s="168" t="s">
        <v>14554</v>
      </c>
      <c r="J13" s="168" t="s">
        <v>12398</v>
      </c>
      <c r="K13" s="207"/>
      <c r="L13" s="207"/>
      <c r="M13" s="207"/>
      <c r="N13" s="207"/>
      <c r="O13" s="207"/>
      <c r="P13" s="169"/>
      <c r="Q13" s="208"/>
      <c r="R13" s="166" t="str">
        <f ca="1">IF(ISERROR($V13),"",OFFSET('Smelter Look-up'!$C$4,$V13-4,0)&amp;"")</f>
        <v>PT Rajehan Ariq</v>
      </c>
      <c r="S13" s="165" t="str">
        <f t="shared" ca="1" si="2"/>
        <v>ID</v>
      </c>
      <c r="T13" s="165" t="str">
        <f ca="1">IF(B13="","",IF(ISERROR(MATCH($J13,SorP!$B$1:$B$6261,0)),"",INDIRECT("'SorP'!$A$"&amp;MATCH($S13&amp;$J13,SorP!C:C,0))))</f>
        <v>ID-BB</v>
      </c>
      <c r="U13" s="185"/>
      <c r="V13" s="209">
        <f>IF(C13="",NA(),IF(OR(C13="Smelter not listed",C13="Smelter not yet identified"),MATCH($B13&amp;$D13,'Smelter Look-up'!$J:$J,0),MATCH($B13&amp;$C13,'Smelter Look-up'!$J:$J,0)))</f>
        <v>529</v>
      </c>
      <c r="X13" s="210">
        <f t="shared" si="3"/>
        <v>0</v>
      </c>
      <c r="AB13" s="211" t="str">
        <f t="shared" si="4"/>
        <v>TinPT Rajehan Ariq</v>
      </c>
    </row>
    <row r="14" spans="1:34" s="210" customFormat="1" ht="20.100000000000001" customHeight="1">
      <c r="A14" s="245" t="s">
        <v>749</v>
      </c>
      <c r="B14" s="166" t="s">
        <v>1088</v>
      </c>
      <c r="C14" s="170" t="s">
        <v>607</v>
      </c>
      <c r="D14" s="213" t="s">
        <v>607</v>
      </c>
      <c r="E14" s="166" t="s">
        <v>1063</v>
      </c>
      <c r="F14" s="166" t="s">
        <v>749</v>
      </c>
      <c r="G14" s="166" t="s">
        <v>12764</v>
      </c>
      <c r="H14" s="167">
        <v>0</v>
      </c>
      <c r="I14" s="168" t="s">
        <v>1686</v>
      </c>
      <c r="J14" s="168" t="s">
        <v>12398</v>
      </c>
      <c r="K14" s="207"/>
      <c r="L14" s="207"/>
      <c r="M14" s="207"/>
      <c r="N14" s="207"/>
      <c r="O14" s="207"/>
      <c r="P14" s="169"/>
      <c r="Q14" s="208"/>
      <c r="R14" s="166" t="str">
        <f ca="1">IF(ISERROR($V14),"",OFFSET('Smelter Look-up'!$C$4,$V14-4,0)&amp;"")</f>
        <v>PT Mitra Stania Prima</v>
      </c>
      <c r="S14" s="165" t="str">
        <f t="shared" ca="1" si="2"/>
        <v>ID</v>
      </c>
      <c r="T14" s="165" t="str">
        <f ca="1">IF(B14="","",IF(ISERROR(MATCH($J14,SorP!$B$1:$B$6261,0)),"",INDIRECT("'SorP'!$A$"&amp;MATCH($S14&amp;$J14,SorP!C:C,0))))</f>
        <v>ID-BB</v>
      </c>
      <c r="U14" s="185"/>
      <c r="V14" s="209">
        <f>IF(C14="",NA(),IF(OR(C14="Smelter not listed",C14="Smelter not yet identified"),MATCH($B14&amp;$D14,'Smelter Look-up'!$J:$J,0),MATCH($B14&amp;$C14,'Smelter Look-up'!$J:$J,0)))</f>
        <v>524</v>
      </c>
      <c r="X14" s="210">
        <f t="shared" si="3"/>
        <v>0</v>
      </c>
      <c r="AB14" s="211" t="str">
        <f t="shared" si="4"/>
        <v>TinPT Mitra Stania Prima</v>
      </c>
    </row>
    <row r="15" spans="1:34" s="210" customFormat="1" ht="20.100000000000001" customHeight="1">
      <c r="A15" s="245" t="s">
        <v>2419</v>
      </c>
      <c r="B15" s="166" t="s">
        <v>1088</v>
      </c>
      <c r="C15" s="170" t="s">
        <v>2418</v>
      </c>
      <c r="D15" s="213" t="s">
        <v>15895</v>
      </c>
      <c r="E15" s="166" t="s">
        <v>1058</v>
      </c>
      <c r="F15" s="166" t="s">
        <v>15896</v>
      </c>
      <c r="G15" s="166" t="s">
        <v>12764</v>
      </c>
      <c r="H15" s="167" t="s">
        <v>15897</v>
      </c>
      <c r="I15" s="168" t="s">
        <v>15898</v>
      </c>
      <c r="J15" s="168" t="s">
        <v>15899</v>
      </c>
      <c r="K15" s="207" t="s">
        <v>15900</v>
      </c>
      <c r="L15" s="207" t="s">
        <v>15901</v>
      </c>
      <c r="M15" s="207" t="s">
        <v>15902</v>
      </c>
      <c r="N15" s="207" t="s">
        <v>15903</v>
      </c>
      <c r="O15" s="207" t="s">
        <v>15902</v>
      </c>
      <c r="P15" s="169" t="s">
        <v>474</v>
      </c>
      <c r="Q15" s="208"/>
      <c r="R15" s="166" t="str">
        <f ca="1">IF(ISERROR($V15),"",OFFSET('Smelter Look-up'!$C$4,$V15-4,0)&amp;"")</f>
        <v>Guangdong Hanhe Non-Ferrous Metal Co., Ltd.</v>
      </c>
      <c r="S15" s="165" t="str">
        <f t="shared" ca="1" si="2"/>
        <v>CN</v>
      </c>
      <c r="T15" s="165" t="str">
        <f ca="1">IF(B15="","",IF(ISERROR(MATCH($J15,SorP!$B$1:$B$6261,0)),"",INDIRECT("'SorP'!$A$"&amp;MATCH($S15&amp;$J15,SorP!C:C,0))))</f>
        <v/>
      </c>
      <c r="U15" s="185"/>
      <c r="V15" s="209">
        <f>IF(C15="",NA(),IF(OR(C15="Smelter not listed",C15="Smelter not yet identified"),MATCH($B15&amp;$D15,'Smelter Look-up'!$J:$J,0),MATCH($B15&amp;$C15,'Smelter Look-up'!$J:$J,0)))</f>
        <v>475</v>
      </c>
      <c r="X15" s="210">
        <f t="shared" si="3"/>
        <v>0</v>
      </c>
      <c r="AB15" s="211" t="str">
        <f t="shared" si="4"/>
        <v>TinGuangdong Hanhe Non-Ferrous Metal Co., Ltd.</v>
      </c>
    </row>
    <row r="16" spans="1:34" s="210" customFormat="1" ht="20.100000000000001" customHeight="1">
      <c r="A16" s="245" t="s">
        <v>756</v>
      </c>
      <c r="B16" s="166" t="s">
        <v>1088</v>
      </c>
      <c r="C16" s="170" t="s">
        <v>14867</v>
      </c>
      <c r="D16" s="213" t="s">
        <v>14867</v>
      </c>
      <c r="E16" s="166" t="s">
        <v>1058</v>
      </c>
      <c r="F16" s="166" t="s">
        <v>756</v>
      </c>
      <c r="G16" s="166" t="s">
        <v>12764</v>
      </c>
      <c r="H16" s="167">
        <v>0</v>
      </c>
      <c r="I16" s="168" t="s">
        <v>2336</v>
      </c>
      <c r="J16" s="168" t="s">
        <v>13126</v>
      </c>
      <c r="K16" s="207" t="s">
        <v>15904</v>
      </c>
      <c r="L16" s="207" t="s">
        <v>15905</v>
      </c>
      <c r="M16" s="207"/>
      <c r="N16" s="207" t="s">
        <v>14867</v>
      </c>
      <c r="O16" s="207" t="s">
        <v>15906</v>
      </c>
      <c r="P16" s="169" t="s">
        <v>474</v>
      </c>
      <c r="Q16" s="208"/>
      <c r="R16" s="166" t="str">
        <f ca="1">IF(ISERROR($V16),"",OFFSET('Smelter Look-up'!$C$4,$V16-4,0)&amp;"")</f>
        <v>Tin Smelting Branch of Yunnan Tin Co., Ltd.</v>
      </c>
      <c r="S16" s="165" t="str">
        <f t="shared" ca="1" si="2"/>
        <v>CN</v>
      </c>
      <c r="T16" s="165" t="str">
        <f ca="1">IF(B16="","",IF(ISERROR(MATCH($J16,SorP!$B$1:$B$6261,0)),"",INDIRECT("'SorP'!$A$"&amp;MATCH($S16&amp;$J16,SorP!C:C,0))))</f>
        <v>CN-YN</v>
      </c>
      <c r="U16" s="185"/>
      <c r="V16" s="209">
        <f>IF(C16="",NA(),IF(OR(C16="Smelter not listed",C16="Smelter not yet identified"),MATCH($B16&amp;$D16,'Smelter Look-up'!$J:$J,0),MATCH($B16&amp;$C16,'Smelter Look-up'!$J:$J,0)))</f>
        <v>546</v>
      </c>
      <c r="X16" s="210">
        <f t="shared" si="3"/>
        <v>0</v>
      </c>
      <c r="AB16" s="211" t="str">
        <f t="shared" si="4"/>
        <v>TinTin Smelting Branch of Yunnan Tin Co., Ltd.</v>
      </c>
    </row>
    <row r="17" spans="1:28" s="210" customFormat="1" ht="20.100000000000001" customHeight="1">
      <c r="A17" s="245" t="s">
        <v>14907</v>
      </c>
      <c r="B17" s="166" t="s">
        <v>1088</v>
      </c>
      <c r="C17" s="170" t="s">
        <v>14906</v>
      </c>
      <c r="D17" s="213" t="s">
        <v>14906</v>
      </c>
      <c r="E17" s="166" t="s">
        <v>1063</v>
      </c>
      <c r="F17" s="166" t="s">
        <v>14907</v>
      </c>
      <c r="G17" s="166" t="s">
        <v>12764</v>
      </c>
      <c r="H17" s="167">
        <v>0</v>
      </c>
      <c r="I17" s="168" t="s">
        <v>14910</v>
      </c>
      <c r="J17" s="168" t="s">
        <v>12398</v>
      </c>
      <c r="K17" s="207" t="s">
        <v>15907</v>
      </c>
      <c r="L17" s="207" t="s">
        <v>15908</v>
      </c>
      <c r="M17" s="207"/>
      <c r="N17" s="207" t="s">
        <v>14906</v>
      </c>
      <c r="O17" s="207" t="s">
        <v>15909</v>
      </c>
      <c r="P17" s="169" t="s">
        <v>474</v>
      </c>
      <c r="Q17" s="208"/>
      <c r="R17" s="166" t="str">
        <f ca="1">IF(ISERROR($V17),"",OFFSET('Smelter Look-up'!$C$4,$V17-4,0)&amp;"")</f>
        <v>PT Bangka Prima Tin</v>
      </c>
      <c r="S17" s="165" t="str">
        <f t="shared" ca="1" si="2"/>
        <v>ID</v>
      </c>
      <c r="T17" s="165" t="str">
        <f ca="1">IF(B17="","",IF(ISERROR(MATCH($J17,SorP!$B$1:$B$6261,0)),"",INDIRECT("'SorP'!$A$"&amp;MATCH($S17&amp;$J17,SorP!C:C,0))))</f>
        <v>ID-BB</v>
      </c>
      <c r="U17" s="185"/>
      <c r="V17" s="209">
        <f>IF(C17="",NA(),IF(OR(C17="Smelter not listed",C17="Smelter not yet identified"),MATCH($B17&amp;$D17,'Smelter Look-up'!$J:$J,0),MATCH($B17&amp;$C17,'Smelter Look-up'!$J:$J,0)))</f>
        <v>521</v>
      </c>
      <c r="X17" s="210">
        <f t="shared" si="3"/>
        <v>0</v>
      </c>
      <c r="AB17" s="211" t="str">
        <f t="shared" si="4"/>
        <v>TinPT Bangka Prima Tin</v>
      </c>
    </row>
    <row r="18" spans="1:28" s="210" customFormat="1" ht="20.100000000000001" customHeight="1">
      <c r="A18" s="165" t="s">
        <v>14902</v>
      </c>
      <c r="B18" s="166" t="s">
        <v>1088</v>
      </c>
      <c r="C18" s="170" t="s">
        <v>14901</v>
      </c>
      <c r="D18" s="213" t="s">
        <v>14901</v>
      </c>
      <c r="E18" s="166" t="s">
        <v>1063</v>
      </c>
      <c r="F18" s="166" t="s">
        <v>14902</v>
      </c>
      <c r="G18" s="166" t="s">
        <v>12764</v>
      </c>
      <c r="H18" s="167">
        <v>0</v>
      </c>
      <c r="I18" s="168" t="s">
        <v>14908</v>
      </c>
      <c r="J18" s="168" t="s">
        <v>12398</v>
      </c>
      <c r="K18" s="207" t="s">
        <v>15907</v>
      </c>
      <c r="L18" s="207" t="s">
        <v>15910</v>
      </c>
      <c r="M18" s="207"/>
      <c r="N18" s="207" t="s">
        <v>14901</v>
      </c>
      <c r="O18" s="207" t="s">
        <v>15909</v>
      </c>
      <c r="P18" s="169" t="s">
        <v>474</v>
      </c>
      <c r="Q18" s="208"/>
      <c r="R18" s="166" t="str">
        <f ca="1">IF(ISERROR($V18),"",OFFSET('Smelter Look-up'!$C$4,$V18-4,0)&amp;"")</f>
        <v>PT Premium Tin Indonesia</v>
      </c>
      <c r="S18" s="165" t="str">
        <f t="shared" ca="1" si="2"/>
        <v>ID</v>
      </c>
      <c r="T18" s="165" t="str">
        <f ca="1">IF(B18="","",IF(ISERROR(MATCH($J18,SorP!$B$1:$B$6261,0)),"",INDIRECT("'SorP'!$A$"&amp;MATCH($S18&amp;$J18,SorP!C:C,0))))</f>
        <v>ID-BB</v>
      </c>
      <c r="U18" s="185"/>
      <c r="V18" s="209">
        <f>IF(C18="",NA(),IF(OR(C18="Smelter not listed",C18="Smelter not yet identified"),MATCH($B18&amp;$D18,'Smelter Look-up'!$J:$J,0),MATCH($B18&amp;$C18,'Smelter Look-up'!$J:$J,0)))</f>
        <v>526</v>
      </c>
      <c r="X18" s="210">
        <f t="shared" si="3"/>
        <v>0</v>
      </c>
      <c r="AB18" s="211" t="str">
        <f t="shared" si="4"/>
        <v>TinPT Premium Tin Indonesia</v>
      </c>
    </row>
    <row r="19" spans="1:28" s="210" customFormat="1" ht="51">
      <c r="A19" s="165" t="s">
        <v>750</v>
      </c>
      <c r="B19" s="166" t="s">
        <v>1088</v>
      </c>
      <c r="C19" s="170" t="s">
        <v>13288</v>
      </c>
      <c r="D19" s="213" t="s">
        <v>13288</v>
      </c>
      <c r="E19" s="166" t="s">
        <v>1063</v>
      </c>
      <c r="F19" s="166" t="s">
        <v>750</v>
      </c>
      <c r="G19" s="166" t="s">
        <v>12764</v>
      </c>
      <c r="H19" s="167">
        <v>0</v>
      </c>
      <c r="I19" s="168" t="s">
        <v>1710</v>
      </c>
      <c r="J19" s="168" t="s">
        <v>12398</v>
      </c>
      <c r="K19" s="207"/>
      <c r="L19" s="207"/>
      <c r="M19" s="207"/>
      <c r="N19" s="207"/>
      <c r="O19" s="207"/>
      <c r="P19" s="169"/>
      <c r="Q19" s="208"/>
      <c r="R19" s="166" t="str">
        <f ca="1">IF(ISERROR($V19),"",OFFSET('Smelter Look-up'!$C$4,$V19-4,0)&amp;"")</f>
        <v>PT Timah Tbk Mentok</v>
      </c>
      <c r="S19" s="165" t="str">
        <f t="shared" ca="1" si="2"/>
        <v>ID</v>
      </c>
      <c r="T19" s="165" t="str">
        <f ca="1">IF(B19="","",IF(ISERROR(MATCH($J19,SorP!$B$1:$B$6261,0)),"",INDIRECT("'SorP'!$A$"&amp;MATCH($S19&amp;$J19,SorP!C:C,0))))</f>
        <v>ID-BB</v>
      </c>
      <c r="U19" s="185"/>
      <c r="V19" s="209">
        <f>IF(C19="",NA(),IF(OR(C19="Smelter not listed",C19="Smelter not yet identified"),MATCH($B19&amp;$D19,'Smelter Look-up'!$J:$J,0),MATCH($B19&amp;$C19,'Smelter Look-up'!$J:$J,0)))</f>
        <v>532</v>
      </c>
      <c r="X19" s="210">
        <f t="shared" si="3"/>
        <v>0</v>
      </c>
      <c r="AB19" s="211" t="str">
        <f t="shared" si="4"/>
        <v>TinPT Timah Tbk Mentok</v>
      </c>
    </row>
    <row r="20" spans="1:28" s="210" customFormat="1" ht="51">
      <c r="A20" s="165" t="s">
        <v>767</v>
      </c>
      <c r="B20" s="166" t="s">
        <v>1088</v>
      </c>
      <c r="C20" s="170" t="s">
        <v>13289</v>
      </c>
      <c r="D20" s="213" t="s">
        <v>13289</v>
      </c>
      <c r="E20" s="166" t="s">
        <v>1063</v>
      </c>
      <c r="F20" s="166" t="s">
        <v>767</v>
      </c>
      <c r="G20" s="166" t="s">
        <v>12764</v>
      </c>
      <c r="H20" s="167">
        <v>0</v>
      </c>
      <c r="I20" s="168" t="s">
        <v>1708</v>
      </c>
      <c r="J20" s="168" t="s">
        <v>5897</v>
      </c>
      <c r="K20" s="207"/>
      <c r="L20" s="207"/>
      <c r="M20" s="207"/>
      <c r="N20" s="207"/>
      <c r="O20" s="207"/>
      <c r="P20" s="169"/>
      <c r="Q20" s="208"/>
      <c r="R20" s="166" t="str">
        <f ca="1">IF(ISERROR($V20),"",OFFSET('Smelter Look-up'!$C$4,$V20-4,0)&amp;"")</f>
        <v>PT Timah Tbk Kundur</v>
      </c>
      <c r="S20" s="165" t="str">
        <f t="shared" ca="1" si="2"/>
        <v>ID</v>
      </c>
      <c r="T20" s="165" t="str">
        <f ca="1">IF(B20="","",IF(ISERROR(MATCH($J20,SorP!$B$1:$B$6261,0)),"",INDIRECT("'SorP'!$A$"&amp;MATCH($S20&amp;$J20,SorP!C:C,0))))</f>
        <v>ID-RI</v>
      </c>
      <c r="U20" s="185"/>
      <c r="V20" s="209">
        <f>IF(C20="",NA(),IF(OR(C20="Smelter not listed",C20="Smelter not yet identified"),MATCH($B20&amp;$D20,'Smelter Look-up'!$J:$J,0),MATCH($B20&amp;$C20,'Smelter Look-up'!$J:$J,0)))</f>
        <v>531</v>
      </c>
      <c r="X20" s="210">
        <f t="shared" si="3"/>
        <v>0</v>
      </c>
      <c r="AB20" s="211" t="str">
        <f t="shared" si="4"/>
        <v>TinPT Timah Tbk Kundur</v>
      </c>
    </row>
    <row r="21" spans="1:28" s="210" customFormat="1" ht="102">
      <c r="A21" s="165" t="s">
        <v>15187</v>
      </c>
      <c r="B21" s="166" t="s">
        <v>1088</v>
      </c>
      <c r="C21" s="170" t="s">
        <v>15186</v>
      </c>
      <c r="D21" s="213" t="s">
        <v>15186</v>
      </c>
      <c r="E21" s="166" t="s">
        <v>1073</v>
      </c>
      <c r="F21" s="166" t="s">
        <v>15187</v>
      </c>
      <c r="G21" s="166" t="s">
        <v>12764</v>
      </c>
      <c r="H21" s="167">
        <v>0</v>
      </c>
      <c r="I21" s="168" t="s">
        <v>15197</v>
      </c>
      <c r="J21" s="168" t="s">
        <v>8327</v>
      </c>
      <c r="K21" s="207"/>
      <c r="L21" s="207"/>
      <c r="M21" s="207"/>
      <c r="N21" s="207"/>
      <c r="O21" s="207"/>
      <c r="P21" s="169"/>
      <c r="Q21" s="208"/>
      <c r="R21" s="166" t="str">
        <f ca="1">IF(ISERROR($V21),"",OFFSET('Smelter Look-up'!$C$4,$V21-4,0)&amp;"")</f>
        <v>Malaysia Smelting Corporation Berhad (Port Klang)</v>
      </c>
      <c r="S21" s="165" t="str">
        <f t="shared" ca="1" si="2"/>
        <v>MY</v>
      </c>
      <c r="T21" s="165" t="str">
        <f ca="1">IF(B21="","",IF(ISERROR(MATCH($J21,SorP!$B$1:$B$6261,0)),"",INDIRECT("'SorP'!$A$"&amp;MATCH($S21&amp;$J21,SorP!C:C,0))))</f>
        <v>MY-10</v>
      </c>
      <c r="U21" s="185"/>
      <c r="V21" s="209">
        <f>IF(C21="",NA(),IF(OR(C21="Smelter not listed",C21="Smelter not yet identified"),MATCH($B21&amp;$D21,'Smelter Look-up'!$J:$J,0),MATCH($B21&amp;$C21,'Smelter Look-up'!$J:$J,0)))</f>
        <v>491</v>
      </c>
      <c r="X21" s="210">
        <f t="shared" si="3"/>
        <v>0</v>
      </c>
      <c r="AB21" s="211" t="str">
        <f t="shared" si="4"/>
        <v>TinMalaysia Smelting Corporation Berhad (Port Klang)</v>
      </c>
    </row>
    <row r="22" spans="1:28" s="210" customFormat="1" ht="38.25">
      <c r="A22" s="165" t="s">
        <v>1728</v>
      </c>
      <c r="B22" s="166" t="s">
        <v>1088</v>
      </c>
      <c r="C22" s="170" t="s">
        <v>14898</v>
      </c>
      <c r="D22" s="213" t="s">
        <v>14898</v>
      </c>
      <c r="E22" s="166" t="str">
        <f ca="1">IF(ISERROR($V22),"",OFFSET('Smelter Look-up'!$D$4,$V22-4,0)&amp;"")</f>
        <v>BELGIUM</v>
      </c>
      <c r="F22" s="166" t="str">
        <f ca="1">IF(ISERROR($V22),"",OFFSET('Smelter Look-up'!$E$4,$V22-4,0))</f>
        <v>CID002773</v>
      </c>
      <c r="G22" s="166" t="str">
        <f ca="1">IF(C22=$X$4,IF(ISERROR($V22),"Enter smelter details","RMI"),IF(ISERROR($V22),"",OFFSET('Smelter Look-up'!$F$4,$V22-4,0)))</f>
        <v>RMI</v>
      </c>
      <c r="H22" s="167">
        <f ca="1">IF(ISERROR($V22),"",OFFSET('Smelter Look-up'!$G$4,$V22-4,0))</f>
        <v>0</v>
      </c>
      <c r="I22" s="168" t="str">
        <f ca="1">IF(ISERROR($V22),"",OFFSET('Smelter Look-up'!$H$4,$V22-4,0))</f>
        <v>Beerse</v>
      </c>
      <c r="J22" s="168" t="str">
        <f ca="1">IF(ISERROR($V22),"",OFFSET('Smelter Look-up'!$I$4,$V22-4,0))</f>
        <v>Antwerpen</v>
      </c>
      <c r="K22" s="207"/>
      <c r="L22" s="207"/>
      <c r="M22" s="207"/>
      <c r="N22" s="207"/>
      <c r="O22" s="207"/>
      <c r="P22" s="169"/>
      <c r="Q22" s="208"/>
      <c r="R22" s="166" t="str">
        <f ca="1">IF(ISERROR($V22),"",OFFSET('Smelter Look-up'!$C$4,$V22-4,0)&amp;"")</f>
        <v>Aurubis Beerse</v>
      </c>
      <c r="S22" s="165" t="str">
        <f t="shared" ca="1" si="2"/>
        <v>BE</v>
      </c>
      <c r="T22" s="165" t="str">
        <f ca="1">IF(B22="","",IF(ISERROR(MATCH($J22,SorP!$B$1:$B$6261,0)),"",INDIRECT("'SorP'!$A$"&amp;MATCH($S22&amp;$J22,SorP!C:C,0))))</f>
        <v>BE-VAN</v>
      </c>
      <c r="U22" s="185"/>
      <c r="V22" s="209">
        <f>IF(C22="",NA(),IF(OR(C22="Smelter not listed",C22="Smelter not yet identified"),MATCH($B22&amp;$D22,'Smelter Look-up'!$J:$J,0),MATCH($B22&amp;$C22,'Smelter Look-up'!$J:$J,0)))</f>
        <v>423</v>
      </c>
      <c r="X22" s="210">
        <f t="shared" ca="1" si="3"/>
        <v>0</v>
      </c>
      <c r="AB22" s="211" t="str">
        <f t="shared" si="4"/>
        <v>TinAurubis Beerse</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8476573-EA32-4623-A6D3-2FA46F6AC14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The Solder Connection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Martyn Penfold</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sales@solderconnection.co.uk</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0044 (0)1291 624 400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Martyn Penfold</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sales@solderconnection.co.uk</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86" t="s">
        <v>3</v>
      </c>
      <c r="B56" s="86" t="str">
        <f>Declaration!G77</f>
        <v>https://www.solderconnection.com/conflict-minerals/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6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2026-05-19T15:53:14Z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